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ients\Cheyenne Manor - Cheyenne Wells CO\Budget\"/>
    </mc:Choice>
  </mc:AlternateContent>
  <xr:revisionPtr revIDLastSave="0" documentId="13_ncr:1_{99CB63A7-9ECF-4105-99A9-BE3A3BC9317B}" xr6:coauthVersionLast="47" xr6:coauthVersionMax="47" xr10:uidLastSave="{00000000-0000-0000-0000-000000000000}"/>
  <bookViews>
    <workbookView xWindow="-110" yWindow="-110" windowWidth="19420" windowHeight="10420" activeTab="4" xr2:uid="{00000000-000D-0000-FFFF-FFFF00000000}"/>
  </bookViews>
  <sheets>
    <sheet name="frmGlbBudgetFile" sheetId="1" r:id="rId1"/>
    <sheet name="2021" sheetId="2" r:id="rId2"/>
    <sheet name="2022" sheetId="3" r:id="rId3"/>
    <sheet name="FY23" sheetId="4" r:id="rId4"/>
    <sheet name="County Format 2023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5" l="1"/>
  <c r="D10" i="5"/>
  <c r="I11" i="4"/>
  <c r="C29" i="5"/>
  <c r="B29" i="5"/>
  <c r="D27" i="5"/>
  <c r="D21" i="5"/>
  <c r="C27" i="5"/>
  <c r="C21" i="5"/>
  <c r="B27" i="5"/>
  <c r="B21" i="5"/>
  <c r="C18" i="5"/>
  <c r="C10" i="5"/>
  <c r="B18" i="5"/>
  <c r="B10" i="5"/>
  <c r="D29" i="5" l="1"/>
  <c r="D33" i="5" s="1"/>
  <c r="I54" i="4"/>
  <c r="G179" i="4" l="1"/>
  <c r="G178" i="4"/>
  <c r="G177" i="4"/>
  <c r="G180" i="4" s="1"/>
  <c r="H179" i="4"/>
  <c r="H178" i="4"/>
  <c r="H177" i="4"/>
  <c r="H180" i="4" s="1"/>
  <c r="I178" i="4"/>
  <c r="I177" i="4"/>
  <c r="I112" i="4"/>
  <c r="C176" i="4"/>
  <c r="I98" i="4"/>
  <c r="I123" i="4"/>
  <c r="I154" i="4" l="1"/>
  <c r="I144" i="4"/>
  <c r="I122" i="4"/>
  <c r="I46" i="4"/>
  <c r="H160" i="4"/>
  <c r="I160" i="4" s="1"/>
  <c r="H161" i="4"/>
  <c r="I161" i="4" s="1"/>
  <c r="H162" i="4"/>
  <c r="I162" i="4" s="1"/>
  <c r="H163" i="4"/>
  <c r="I163" i="4" s="1"/>
  <c r="H164" i="4"/>
  <c r="I164" i="4" s="1"/>
  <c r="H165" i="4"/>
  <c r="I165" i="4" s="1"/>
  <c r="H166" i="4"/>
  <c r="I166" i="4" s="1"/>
  <c r="H159" i="4"/>
  <c r="I159" i="4" s="1"/>
  <c r="H150" i="4"/>
  <c r="I150" i="4" s="1"/>
  <c r="H151" i="4"/>
  <c r="I151" i="4" s="1"/>
  <c r="H152" i="4"/>
  <c r="I152" i="4" s="1"/>
  <c r="H153" i="4"/>
  <c r="I153" i="4" s="1"/>
  <c r="H154" i="4"/>
  <c r="H155" i="4"/>
  <c r="I155" i="4" s="1"/>
  <c r="H149" i="4"/>
  <c r="I149" i="4" s="1"/>
  <c r="H140" i="4"/>
  <c r="I140" i="4" s="1"/>
  <c r="H141" i="4"/>
  <c r="I141" i="4" s="1"/>
  <c r="H142" i="4"/>
  <c r="I142" i="4" s="1"/>
  <c r="H143" i="4"/>
  <c r="I143" i="4" s="1"/>
  <c r="H144" i="4"/>
  <c r="H145" i="4"/>
  <c r="I145" i="4" s="1"/>
  <c r="H139" i="4"/>
  <c r="I139" i="4" s="1"/>
  <c r="H108" i="4"/>
  <c r="I108" i="4" s="1"/>
  <c r="H109" i="4"/>
  <c r="I109" i="4" s="1"/>
  <c r="H110" i="4"/>
  <c r="I110" i="4" s="1"/>
  <c r="H111" i="4"/>
  <c r="I111" i="4" s="1"/>
  <c r="H112" i="4"/>
  <c r="H113" i="4"/>
  <c r="I113" i="4" s="1"/>
  <c r="H114" i="4"/>
  <c r="I114" i="4" s="1"/>
  <c r="H115" i="4"/>
  <c r="H116" i="4"/>
  <c r="H117" i="4"/>
  <c r="H118" i="4"/>
  <c r="I118" i="4" s="1"/>
  <c r="H119" i="4"/>
  <c r="I119" i="4" s="1"/>
  <c r="H120" i="4"/>
  <c r="H121" i="4"/>
  <c r="I121" i="4" s="1"/>
  <c r="H122" i="4"/>
  <c r="H123" i="4"/>
  <c r="H124" i="4"/>
  <c r="I124" i="4" s="1"/>
  <c r="H125" i="4"/>
  <c r="I125" i="4" s="1"/>
  <c r="H126" i="4"/>
  <c r="I126" i="4" s="1"/>
  <c r="H127" i="4"/>
  <c r="I127" i="4" s="1"/>
  <c r="H128" i="4"/>
  <c r="I128" i="4" s="1"/>
  <c r="H129" i="4"/>
  <c r="H130" i="4"/>
  <c r="I130" i="4" s="1"/>
  <c r="H131" i="4"/>
  <c r="I131" i="4" s="1"/>
  <c r="H132" i="4"/>
  <c r="I132" i="4" s="1"/>
  <c r="H133" i="4"/>
  <c r="I133" i="4" s="1"/>
  <c r="H134" i="4"/>
  <c r="I134" i="4" s="1"/>
  <c r="H135" i="4"/>
  <c r="I135" i="4" s="1"/>
  <c r="H107" i="4"/>
  <c r="H93" i="4"/>
  <c r="I93" i="4" s="1"/>
  <c r="H94" i="4"/>
  <c r="I94" i="4" s="1"/>
  <c r="H95" i="4"/>
  <c r="H96" i="4"/>
  <c r="I96" i="4" s="1"/>
  <c r="H97" i="4"/>
  <c r="I97" i="4" s="1"/>
  <c r="H98" i="4"/>
  <c r="H99" i="4"/>
  <c r="H100" i="4"/>
  <c r="H101" i="4"/>
  <c r="I101" i="4" s="1"/>
  <c r="H102" i="4"/>
  <c r="I102" i="4" s="1"/>
  <c r="H103" i="4"/>
  <c r="I103" i="4" s="1"/>
  <c r="H92" i="4"/>
  <c r="I92" i="4" s="1"/>
  <c r="H85" i="4"/>
  <c r="I85" i="4" s="1"/>
  <c r="H86" i="4"/>
  <c r="I86" i="4" s="1"/>
  <c r="H87" i="4"/>
  <c r="I87" i="4" s="1"/>
  <c r="H88" i="4"/>
  <c r="I88" i="4" s="1"/>
  <c r="H84" i="4"/>
  <c r="I84" i="4" s="1"/>
  <c r="H78" i="4"/>
  <c r="I78" i="4" s="1"/>
  <c r="H79" i="4"/>
  <c r="I79" i="4" s="1"/>
  <c r="H80" i="4"/>
  <c r="I80" i="4" s="1"/>
  <c r="H77" i="4"/>
  <c r="I77" i="4" s="1"/>
  <c r="H61" i="4"/>
  <c r="I61" i="4" s="1"/>
  <c r="H62" i="4"/>
  <c r="I62" i="4" s="1"/>
  <c r="H63" i="4"/>
  <c r="I63" i="4" s="1"/>
  <c r="H64" i="4"/>
  <c r="I64" i="4" s="1"/>
  <c r="H65" i="4"/>
  <c r="I65" i="4" s="1"/>
  <c r="H66" i="4"/>
  <c r="I66" i="4" s="1"/>
  <c r="H67" i="4"/>
  <c r="I67" i="4" s="1"/>
  <c r="H68" i="4"/>
  <c r="I68" i="4" s="1"/>
  <c r="H69" i="4"/>
  <c r="I69" i="4" s="1"/>
  <c r="H70" i="4"/>
  <c r="H71" i="4"/>
  <c r="I71" i="4" s="1"/>
  <c r="H72" i="4"/>
  <c r="I72" i="4" s="1"/>
  <c r="H73" i="4"/>
  <c r="H60" i="4"/>
  <c r="I60" i="4" s="1"/>
  <c r="H19" i="4"/>
  <c r="I19" i="4" s="1"/>
  <c r="H20" i="4"/>
  <c r="I20" i="4" s="1"/>
  <c r="H21" i="4"/>
  <c r="I21" i="4" s="1"/>
  <c r="H22" i="4"/>
  <c r="I22" i="4" s="1"/>
  <c r="H23" i="4"/>
  <c r="I23" i="4" s="1"/>
  <c r="H24" i="4"/>
  <c r="I24" i="4" s="1"/>
  <c r="H25" i="4"/>
  <c r="I25" i="4" s="1"/>
  <c r="H26" i="4"/>
  <c r="I26" i="4" s="1"/>
  <c r="H27" i="4"/>
  <c r="I27" i="4" s="1"/>
  <c r="H28" i="4"/>
  <c r="I28" i="4" s="1"/>
  <c r="H29" i="4"/>
  <c r="I29" i="4" s="1"/>
  <c r="H30" i="4"/>
  <c r="I30" i="4" s="1"/>
  <c r="H31" i="4"/>
  <c r="H32" i="4"/>
  <c r="I32" i="4" s="1"/>
  <c r="H33" i="4"/>
  <c r="H34" i="4"/>
  <c r="I34" i="4" s="1"/>
  <c r="H35" i="4"/>
  <c r="I35" i="4" s="1"/>
  <c r="H36" i="4"/>
  <c r="H37" i="4"/>
  <c r="I37" i="4" s="1"/>
  <c r="H38" i="4"/>
  <c r="I38" i="4" s="1"/>
  <c r="H39" i="4"/>
  <c r="H40" i="4"/>
  <c r="H41" i="4"/>
  <c r="I41" i="4" s="1"/>
  <c r="H42" i="4"/>
  <c r="I42" i="4" s="1"/>
  <c r="H43" i="4"/>
  <c r="I43" i="4" s="1"/>
  <c r="H44" i="4"/>
  <c r="I44" i="4" s="1"/>
  <c r="H45" i="4"/>
  <c r="I45" i="4" s="1"/>
  <c r="H46" i="4"/>
  <c r="H47" i="4"/>
  <c r="I47" i="4" s="1"/>
  <c r="H48" i="4"/>
  <c r="I48" i="4" s="1"/>
  <c r="H49" i="4"/>
  <c r="I49" i="4" s="1"/>
  <c r="H50" i="4"/>
  <c r="I50" i="4" s="1"/>
  <c r="H51" i="4"/>
  <c r="I51" i="4" s="1"/>
  <c r="H52" i="4"/>
  <c r="I52" i="4" s="1"/>
  <c r="H53" i="4"/>
  <c r="I53" i="4" s="1"/>
  <c r="H54" i="4"/>
  <c r="H55" i="4"/>
  <c r="I55" i="4" s="1"/>
  <c r="H56" i="4"/>
  <c r="I56" i="4" s="1"/>
  <c r="H18" i="4"/>
  <c r="H5" i="4"/>
  <c r="I5" i="4" s="1"/>
  <c r="H7" i="4"/>
  <c r="H8" i="4"/>
  <c r="H9" i="4"/>
  <c r="H13" i="4"/>
  <c r="H10" i="4"/>
  <c r="H12" i="4"/>
  <c r="H4" i="4"/>
  <c r="H3" i="4"/>
  <c r="I3" i="4" s="1"/>
  <c r="G167" i="4"/>
  <c r="G156" i="4"/>
  <c r="G146" i="4"/>
  <c r="G136" i="4"/>
  <c r="G104" i="4"/>
  <c r="G89" i="4"/>
  <c r="G74" i="4"/>
  <c r="G81" i="4"/>
  <c r="G57" i="4"/>
  <c r="G15" i="4"/>
  <c r="E15" i="4"/>
  <c r="D15" i="4"/>
  <c r="C15" i="4"/>
  <c r="C204" i="4"/>
  <c r="E202" i="4"/>
  <c r="D202" i="4"/>
  <c r="C202" i="4"/>
  <c r="E178" i="4"/>
  <c r="D178" i="4"/>
  <c r="C178" i="4"/>
  <c r="E177" i="4"/>
  <c r="D177" i="4"/>
  <c r="C177" i="4"/>
  <c r="E167" i="4"/>
  <c r="D167" i="4"/>
  <c r="C167" i="4"/>
  <c r="E156" i="4"/>
  <c r="D156" i="4"/>
  <c r="C156" i="4"/>
  <c r="E146" i="4"/>
  <c r="D146" i="4"/>
  <c r="C146" i="4"/>
  <c r="E136" i="4"/>
  <c r="D136" i="4"/>
  <c r="C136" i="4"/>
  <c r="E104" i="4"/>
  <c r="D104" i="4"/>
  <c r="C104" i="4"/>
  <c r="E89" i="4"/>
  <c r="D89" i="4"/>
  <c r="C89" i="4"/>
  <c r="E81" i="4"/>
  <c r="D81" i="4"/>
  <c r="C81" i="4"/>
  <c r="E74" i="4"/>
  <c r="D74" i="4"/>
  <c r="C74" i="4"/>
  <c r="E57" i="4"/>
  <c r="D57" i="4"/>
  <c r="C57" i="4"/>
  <c r="E201" i="3"/>
  <c r="E200" i="3"/>
  <c r="D226" i="3"/>
  <c r="E92" i="3"/>
  <c r="E14" i="3"/>
  <c r="E17" i="3" s="1"/>
  <c r="E226" i="3"/>
  <c r="E84" i="3"/>
  <c r="E192" i="3"/>
  <c r="E177" i="3"/>
  <c r="E168" i="3"/>
  <c r="E158" i="3"/>
  <c r="E118" i="3"/>
  <c r="E102" i="3"/>
  <c r="E65" i="3"/>
  <c r="I15" i="4" l="1"/>
  <c r="I81" i="4"/>
  <c r="I104" i="4"/>
  <c r="I18" i="4"/>
  <c r="I57" i="4" s="1"/>
  <c r="I89" i="4"/>
  <c r="I136" i="4"/>
  <c r="I156" i="4"/>
  <c r="I74" i="4"/>
  <c r="H146" i="4"/>
  <c r="I146" i="4"/>
  <c r="H156" i="4"/>
  <c r="H167" i="4"/>
  <c r="I167" i="4"/>
  <c r="H136" i="4"/>
  <c r="H57" i="4"/>
  <c r="H81" i="4"/>
  <c r="H104" i="4"/>
  <c r="H74" i="4"/>
  <c r="H89" i="4"/>
  <c r="G170" i="4"/>
  <c r="G172" i="4" s="1"/>
  <c r="H15" i="4"/>
  <c r="D170" i="4"/>
  <c r="D179" i="4" s="1"/>
  <c r="D180" i="4" s="1"/>
  <c r="C170" i="4"/>
  <c r="E170" i="4"/>
  <c r="E195" i="3"/>
  <c r="E202" i="3" s="1"/>
  <c r="E203" i="3" s="1"/>
  <c r="C228" i="3"/>
  <c r="C226" i="3"/>
  <c r="D201" i="3"/>
  <c r="C201" i="3"/>
  <c r="D200" i="3"/>
  <c r="C200" i="3"/>
  <c r="C199" i="3"/>
  <c r="D192" i="3"/>
  <c r="C192" i="3"/>
  <c r="D177" i="3"/>
  <c r="C177" i="3"/>
  <c r="D168" i="3"/>
  <c r="C168" i="3"/>
  <c r="D158" i="3"/>
  <c r="C158" i="3"/>
  <c r="D118" i="3"/>
  <c r="C118" i="3"/>
  <c r="D102" i="3"/>
  <c r="C102" i="3"/>
  <c r="D92" i="3"/>
  <c r="C92" i="3"/>
  <c r="D84" i="3"/>
  <c r="C84" i="3"/>
  <c r="D65" i="3"/>
  <c r="C65" i="3"/>
  <c r="D14" i="3"/>
  <c r="D17" i="3" s="1"/>
  <c r="C14" i="3"/>
  <c r="C17" i="3" s="1"/>
  <c r="D227" i="2"/>
  <c r="C227" i="2"/>
  <c r="E225" i="2"/>
  <c r="D225" i="2"/>
  <c r="C225" i="2"/>
  <c r="E201" i="2"/>
  <c r="D201" i="2"/>
  <c r="C201" i="2"/>
  <c r="E200" i="2"/>
  <c r="D200" i="2"/>
  <c r="C200" i="2"/>
  <c r="D199" i="2"/>
  <c r="C199" i="2"/>
  <c r="E192" i="2"/>
  <c r="D192" i="2"/>
  <c r="C192" i="2"/>
  <c r="E177" i="2"/>
  <c r="D177" i="2"/>
  <c r="C177" i="2"/>
  <c r="E168" i="2"/>
  <c r="D168" i="2"/>
  <c r="C168" i="2"/>
  <c r="E158" i="2"/>
  <c r="D158" i="2"/>
  <c r="C158" i="2"/>
  <c r="E118" i="2"/>
  <c r="D118" i="2"/>
  <c r="C118" i="2"/>
  <c r="E102" i="2"/>
  <c r="D102" i="2"/>
  <c r="C102" i="2"/>
  <c r="E92" i="2"/>
  <c r="D92" i="2"/>
  <c r="C92" i="2"/>
  <c r="E84" i="2"/>
  <c r="D84" i="2"/>
  <c r="C84" i="2"/>
  <c r="E65" i="2"/>
  <c r="D65" i="2"/>
  <c r="C65" i="2"/>
  <c r="E14" i="2"/>
  <c r="D14" i="2"/>
  <c r="D17" i="2" s="1"/>
  <c r="C14" i="2"/>
  <c r="C17" i="2" s="1"/>
  <c r="O226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215" i="1" s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95" i="1" s="1"/>
  <c r="N180" i="1"/>
  <c r="M180" i="1"/>
  <c r="L180" i="1"/>
  <c r="K180" i="1"/>
  <c r="J180" i="1"/>
  <c r="I180" i="1"/>
  <c r="H180" i="1"/>
  <c r="G180" i="1"/>
  <c r="F180" i="1"/>
  <c r="E180" i="1"/>
  <c r="D180" i="1"/>
  <c r="C180" i="1"/>
  <c r="O179" i="1"/>
  <c r="O178" i="1"/>
  <c r="O177" i="1"/>
  <c r="O176" i="1"/>
  <c r="O175" i="1"/>
  <c r="O174" i="1"/>
  <c r="O173" i="1"/>
  <c r="O172" i="1"/>
  <c r="O171" i="1"/>
  <c r="O180" i="1" s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68" i="1" s="1"/>
  <c r="N129" i="1"/>
  <c r="M129" i="1"/>
  <c r="L129" i="1"/>
  <c r="K129" i="1"/>
  <c r="J129" i="1"/>
  <c r="I129" i="1"/>
  <c r="H129" i="1"/>
  <c r="G129" i="1"/>
  <c r="F129" i="1"/>
  <c r="E129" i="1"/>
  <c r="D129" i="1"/>
  <c r="O128" i="1"/>
  <c r="O127" i="1"/>
  <c r="O126" i="1"/>
  <c r="O125" i="1"/>
  <c r="O124" i="1"/>
  <c r="O123" i="1"/>
  <c r="O122" i="1"/>
  <c r="O121" i="1"/>
  <c r="O120" i="1"/>
  <c r="O118" i="1"/>
  <c r="O117" i="1"/>
  <c r="O116" i="1"/>
  <c r="O115" i="1"/>
  <c r="O114" i="1"/>
  <c r="O129" i="1" s="1"/>
  <c r="N111" i="1"/>
  <c r="M111" i="1"/>
  <c r="L111" i="1"/>
  <c r="K111" i="1"/>
  <c r="J111" i="1"/>
  <c r="I111" i="1"/>
  <c r="H111" i="1"/>
  <c r="G111" i="1"/>
  <c r="F111" i="1"/>
  <c r="E111" i="1"/>
  <c r="D111" i="1"/>
  <c r="C111" i="1"/>
  <c r="C129" i="1" s="1"/>
  <c r="O110" i="1"/>
  <c r="O109" i="1"/>
  <c r="O108" i="1"/>
  <c r="O107" i="1"/>
  <c r="O106" i="1"/>
  <c r="O105" i="1"/>
  <c r="O104" i="1"/>
  <c r="O103" i="1"/>
  <c r="O102" i="1"/>
  <c r="O101" i="1"/>
  <c r="O111" i="1" s="1"/>
  <c r="N98" i="1"/>
  <c r="M98" i="1"/>
  <c r="L98" i="1"/>
  <c r="K98" i="1"/>
  <c r="J98" i="1"/>
  <c r="I98" i="1"/>
  <c r="H98" i="1"/>
  <c r="G98" i="1"/>
  <c r="F98" i="1"/>
  <c r="E98" i="1"/>
  <c r="D98" i="1"/>
  <c r="C98" i="1"/>
  <c r="O97" i="1"/>
  <c r="O96" i="1"/>
  <c r="O95" i="1"/>
  <c r="O94" i="1"/>
  <c r="O93" i="1"/>
  <c r="O92" i="1"/>
  <c r="O91" i="1"/>
  <c r="O90" i="1"/>
  <c r="O89" i="1"/>
  <c r="O88" i="1"/>
  <c r="O87" i="1"/>
  <c r="O98" i="1" s="1"/>
  <c r="N84" i="1"/>
  <c r="M84" i="1"/>
  <c r="L84" i="1"/>
  <c r="K84" i="1"/>
  <c r="J84" i="1"/>
  <c r="I84" i="1"/>
  <c r="H84" i="1"/>
  <c r="G84" i="1"/>
  <c r="F84" i="1"/>
  <c r="E84" i="1"/>
  <c r="D84" i="1"/>
  <c r="C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84" i="1" s="1"/>
  <c r="N63" i="1"/>
  <c r="M63" i="1"/>
  <c r="L63" i="1"/>
  <c r="K63" i="1"/>
  <c r="J63" i="1"/>
  <c r="I63" i="1"/>
  <c r="H63" i="1"/>
  <c r="G63" i="1"/>
  <c r="F63" i="1"/>
  <c r="E63" i="1"/>
  <c r="D63" i="1"/>
  <c r="C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63" i="1" s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O11" i="1"/>
  <c r="O10" i="1"/>
  <c r="O9" i="1"/>
  <c r="O8" i="1"/>
  <c r="O7" i="1"/>
  <c r="O6" i="1"/>
  <c r="O5" i="1"/>
  <c r="O4" i="1"/>
  <c r="O3" i="1"/>
  <c r="C195" i="2" l="1"/>
  <c r="C202" i="2" s="1"/>
  <c r="I170" i="4"/>
  <c r="H170" i="4"/>
  <c r="C179" i="4"/>
  <c r="C180" i="4" s="1"/>
  <c r="C172" i="4"/>
  <c r="E179" i="4"/>
  <c r="E180" i="4" s="1"/>
  <c r="E172" i="4"/>
  <c r="D172" i="4"/>
  <c r="C195" i="3"/>
  <c r="C202" i="3" s="1"/>
  <c r="C203" i="3" s="1"/>
  <c r="D195" i="3"/>
  <c r="D202" i="3" s="1"/>
  <c r="D203" i="3" s="1"/>
  <c r="C196" i="2"/>
  <c r="O13" i="1"/>
  <c r="E195" i="2"/>
  <c r="E202" i="2" s="1"/>
  <c r="D195" i="2"/>
  <c r="D202" i="2" s="1"/>
  <c r="D203" i="2" s="1"/>
  <c r="C203" i="2"/>
  <c r="O217" i="1"/>
  <c r="E17" i="2"/>
  <c r="I172" i="4" l="1"/>
  <c r="I179" i="4"/>
  <c r="I180" i="4" s="1"/>
  <c r="E196" i="2"/>
  <c r="D196" i="2"/>
  <c r="O218" i="1"/>
  <c r="H172" i="4"/>
  <c r="C196" i="3"/>
  <c r="D19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tgayn</author>
  </authors>
  <commentList>
    <comment ref="E3" authorId="0" shapeId="0" xr:uid="{A55AF878-4C00-46F1-96D7-3A4BF04181A1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Average 1 person per day eating one meal at $4.00</t>
        </r>
      </text>
    </comment>
    <comment ref="E8" authorId="0" shapeId="0" xr:uid="{2723A843-32AE-4F67-A706-294625DBAFAB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16 Residents at $271.53</t>
        </r>
      </text>
    </comment>
    <comment ref="E9" authorId="0" shapeId="0" xr:uid="{5FAF55B3-C551-4D2F-8C6F-0A23EAA2BCAB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4 Residents at $277.42</t>
        </r>
      </text>
    </comment>
    <comment ref="E37" authorId="0" shapeId="0" xr:uid="{0529F876-F1C2-43BF-974B-A61967158C04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$23,809.48 to be paid in 2021. </t>
        </r>
      </text>
    </comment>
    <comment ref="E105" authorId="0" shapeId="0" xr:uid="{6055D3A9-17C9-4CE5-87F7-E9A3CB952AD8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This allows for 13 hours over time per week.</t>
        </r>
      </text>
    </comment>
    <comment ref="E122" authorId="0" shapeId="0" xr:uid="{B04F1765-3842-4993-8D42-6E650E5DFD22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Based in 12 hours per week as SDC. 24-36 hours figured in LPN/CNA wages. </t>
        </r>
      </text>
    </comment>
    <comment ref="E126" authorId="0" shapeId="0" xr:uid="{273CF161-BD4C-4F44-99C8-B50DD011CB01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Based on 24 hour per week as IP, 12-24 hours per week figured in RN wages. </t>
        </r>
      </text>
    </comment>
    <comment ref="E144" authorId="0" shapeId="0" xr:uid="{9ECF930D-8604-4A5B-9E52-75FC2E077DCB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Stericycle is $1212/month. Year=$14,544</t>
        </r>
      </text>
    </comment>
    <comment ref="E153" authorId="0" shapeId="0" xr:uid="{B5C31A88-8E01-405F-AF48-A00C249E6889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Want IP to purchase supplies/tools to improve infection control in our facility. </t>
        </r>
      </text>
    </comment>
    <comment ref="E193" authorId="0" shapeId="0" xr:uid="{8C404ED6-8B98-4B19-A964-5F2911BA6019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Expenses are approx. $700,000 in excess of income as the budget stands right now. </t>
        </r>
      </text>
    </comment>
    <comment ref="E211" authorId="0" shapeId="0" xr:uid="{F7EE2641-993F-44C9-BD60-BA74D2EC5ECA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Hi/Lo bed and an air mattress</t>
        </r>
      </text>
    </comment>
    <comment ref="E222" authorId="0" shapeId="0" xr:uid="{7FA42C12-D1C9-4A25-B865-0A8F513F9029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Oxygen concentrator and refill station.</t>
        </r>
      </text>
    </comment>
    <comment ref="E224" authorId="0" shapeId="0" xr:uid="{459BE170-52F7-4498-B229-0E066491ED37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Open for bids in February to do repairs.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tgayn</author>
  </authors>
  <commentList>
    <comment ref="E3" authorId="0" shapeId="0" xr:uid="{9B799AEB-7479-49C0-A85E-B14DE963DC5A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Average 1 person per day eating one meal at $4.00</t>
        </r>
      </text>
    </comment>
    <comment ref="E8" authorId="0" shapeId="0" xr:uid="{FD6F2312-72F8-4805-B0A5-8ABF71B3A891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16 Residents at $271.53</t>
        </r>
      </text>
    </comment>
    <comment ref="E9" authorId="0" shapeId="0" xr:uid="{FF08F59F-0D84-45B4-991E-667F393DEB3E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4 Residents at $277.42</t>
        </r>
      </text>
    </comment>
    <comment ref="E33" authorId="0" shapeId="0" xr:uid="{102530E3-5D37-477A-B889-A47D761A1F11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$23,809.48 to be paid in 2021. </t>
        </r>
      </text>
    </comment>
    <comment ref="E92" authorId="0" shapeId="0" xr:uid="{C47B6E29-0A1A-4A4F-99C4-F277E0F3F6AB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This allows for 13 hours over time per week.</t>
        </r>
      </text>
    </comment>
    <comment ref="E108" authorId="0" shapeId="0" xr:uid="{78F0AD77-F7ED-4FBF-B0D2-7FD97846C515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Based in 12 hours per week as SDC. 24-36 hours figured in LPN/CNA wages. </t>
        </r>
      </text>
    </comment>
    <comment ref="E112" authorId="0" shapeId="0" xr:uid="{B3C00B58-9670-40C0-B2ED-9CA66306F4FC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Based on 24 hour per week as IP, 12-24 hours per week figured in RN wages. </t>
        </r>
      </text>
    </comment>
    <comment ref="E127" authorId="0" shapeId="0" xr:uid="{4451DD89-B5F0-459A-B51E-55B22198B2D5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Stericycle is $1212/month. Year=$14,544</t>
        </r>
      </text>
    </comment>
    <comment ref="E133" authorId="0" shapeId="0" xr:uid="{B0076BF3-75D9-4F84-BD2E-D4988CDDAA9D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Want IP to purchase supplies/tools to improve infection control in our facility. </t>
        </r>
      </text>
    </comment>
    <comment ref="E187" authorId="0" shapeId="0" xr:uid="{DFFC9B89-DABA-4EE5-949E-9154F813916B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Hi/Lo bed and an air mattress</t>
        </r>
      </text>
    </comment>
    <comment ref="E198" authorId="0" shapeId="0" xr:uid="{17F2D792-73D9-493D-AC9D-534E12277C70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Oxygen concentrator and refill station.</t>
        </r>
      </text>
    </comment>
    <comment ref="E200" authorId="0" shapeId="0" xr:uid="{3F5F9D43-E4EA-40F5-B110-09A254DF3EE8}">
      <text>
        <r>
          <rPr>
            <b/>
            <sz val="9"/>
            <color indexed="81"/>
            <rFont val="Tahoma"/>
            <family val="2"/>
          </rPr>
          <t>tgayn:</t>
        </r>
        <r>
          <rPr>
            <sz val="9"/>
            <color indexed="81"/>
            <rFont val="Tahoma"/>
            <family val="2"/>
          </rPr>
          <t xml:space="preserve">
Open for bids in February to do repairs.</t>
        </r>
      </text>
    </comment>
  </commentList>
</comments>
</file>

<file path=xl/sharedStrings.xml><?xml version="1.0" encoding="utf-8"?>
<sst xmlns="http://schemas.openxmlformats.org/spreadsheetml/2006/main" count="1650" uniqueCount="482">
  <si>
    <t>Description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</si>
  <si>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</si>
  <si>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</si>
  <si>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</si>
  <si>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</si>
  <si>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</si>
  <si>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</si>
  <si>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</si>
  <si>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</si>
  <si>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</si>
  <si>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</si>
  <si>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</si>
  <si>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</si>
  <si>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160000</t>
  </si>
  <si>
    <t>Revenues</t>
  </si>
  <si>
    <t>161000</t>
  </si>
  <si>
    <t xml:space="preserve">  Employee/Guest Meals</t>
  </si>
  <si>
    <t>162000</t>
  </si>
  <si>
    <t xml:space="preserve">  Interest Income</t>
  </si>
  <si>
    <t>163000</t>
  </si>
  <si>
    <t xml:space="preserve">  Country Store</t>
  </si>
  <si>
    <t>164000</t>
  </si>
  <si>
    <t xml:space="preserve">  Donations</t>
  </si>
  <si>
    <t>165000</t>
  </si>
  <si>
    <t xml:space="preserve">  Misc. Income</t>
  </si>
  <si>
    <t>166000</t>
  </si>
  <si>
    <t xml:space="preserve">  Discounts Earned</t>
  </si>
  <si>
    <t>166601</t>
  </si>
  <si>
    <t>166602</t>
  </si>
  <si>
    <t xml:space="preserve">  Private Pay Revenue</t>
  </si>
  <si>
    <t>166603</t>
  </si>
  <si>
    <t xml:space="preserve">  Prior Month Medicaid Adjustment</t>
  </si>
  <si>
    <t>166604</t>
  </si>
  <si>
    <t xml:space="preserve">  Current Tax Revenue</t>
  </si>
  <si>
    <t>600000</t>
  </si>
  <si>
    <t>Operating Expenses</t>
  </si>
  <si>
    <t>610100</t>
  </si>
  <si>
    <t xml:space="preserve">  Wages - Administrator</t>
  </si>
  <si>
    <t>610110</t>
  </si>
  <si>
    <t xml:space="preserve">  Wages - Office</t>
  </si>
  <si>
    <t>610115</t>
  </si>
  <si>
    <t xml:space="preserve">  Employee Bonus/Benefits Admin</t>
  </si>
  <si>
    <t>610116</t>
  </si>
  <si>
    <t xml:space="preserve">  Employee Bonus/Benefits DHC</t>
  </si>
  <si>
    <t>610200</t>
  </si>
  <si>
    <t xml:space="preserve">  Payroll Taxes Admin</t>
  </si>
  <si>
    <t>610250</t>
  </si>
  <si>
    <t xml:space="preserve">  Payroll Taxes Office</t>
  </si>
  <si>
    <t>610260</t>
  </si>
  <si>
    <t xml:space="preserve">  Workers Compensation</t>
  </si>
  <si>
    <t>610261</t>
  </si>
  <si>
    <t xml:space="preserve">  Unemployment Insurance</t>
  </si>
  <si>
    <t>610262</t>
  </si>
  <si>
    <t xml:space="preserve">  Health Insurance - Admin</t>
  </si>
  <si>
    <t>610263</t>
  </si>
  <si>
    <t xml:space="preserve">  Health Insurance - DHC</t>
  </si>
  <si>
    <t>610264</t>
  </si>
  <si>
    <t xml:space="preserve">  AFLAC Insurance</t>
  </si>
  <si>
    <t>610270</t>
  </si>
  <si>
    <t>610271</t>
  </si>
  <si>
    <t xml:space="preserve">  Legal Fees</t>
  </si>
  <si>
    <t>610272</t>
  </si>
  <si>
    <t xml:space="preserve">  Accounting Fees</t>
  </si>
  <si>
    <t>610273</t>
  </si>
  <si>
    <t xml:space="preserve">  Contract &amp; Professional Fees</t>
  </si>
  <si>
    <t>610275</t>
  </si>
  <si>
    <t xml:space="preserve">  Property Insurance</t>
  </si>
  <si>
    <t>610276</t>
  </si>
  <si>
    <t xml:space="preserve">  General Liability Insurance</t>
  </si>
  <si>
    <t>610277</t>
  </si>
  <si>
    <t xml:space="preserve">  Automobile Insurance</t>
  </si>
  <si>
    <t>610278</t>
  </si>
  <si>
    <t xml:space="preserve">  Directors &amp; Officers Insurance</t>
  </si>
  <si>
    <t>610279</t>
  </si>
  <si>
    <t xml:space="preserve">  Malpractice Insurance</t>
  </si>
  <si>
    <t>610290</t>
  </si>
  <si>
    <t xml:space="preserve">  Marketing &amp; Advertising</t>
  </si>
  <si>
    <t>610400</t>
  </si>
  <si>
    <t xml:space="preserve">  Staff Recruitment - Admin</t>
  </si>
  <si>
    <t>610401</t>
  </si>
  <si>
    <t xml:space="preserve">  Staff Recruitment - DHC</t>
  </si>
  <si>
    <t>610405</t>
  </si>
  <si>
    <t xml:space="preserve">  IT Fees - Non DHC</t>
  </si>
  <si>
    <t>610410</t>
  </si>
  <si>
    <t xml:space="preserve">  Office Supplies</t>
  </si>
  <si>
    <t>610420</t>
  </si>
  <si>
    <t xml:space="preserve">  Telephone</t>
  </si>
  <si>
    <t>610430</t>
  </si>
  <si>
    <t xml:space="preserve">  Postage</t>
  </si>
  <si>
    <t>610440</t>
  </si>
  <si>
    <t xml:space="preserve">  Printing</t>
  </si>
  <si>
    <t>610460</t>
  </si>
  <si>
    <t xml:space="preserve">  Copier Supplies &amp; Maintenance</t>
  </si>
  <si>
    <t>610470</t>
  </si>
  <si>
    <t xml:space="preserve">  Dues &amp; Subscriptions</t>
  </si>
  <si>
    <t>610480</t>
  </si>
  <si>
    <t xml:space="preserve">  Community Relations</t>
  </si>
  <si>
    <t>610500</t>
  </si>
  <si>
    <t xml:space="preserve">  Education, Workshops &amp; Seminars</t>
  </si>
  <si>
    <t>610520</t>
  </si>
  <si>
    <t xml:space="preserve">  Travel &amp; Mileage</t>
  </si>
  <si>
    <t>610560</t>
  </si>
  <si>
    <t xml:space="preserve">  Licenses</t>
  </si>
  <si>
    <t>610570</t>
  </si>
  <si>
    <t xml:space="preserve">  Purchased Services</t>
  </si>
  <si>
    <t>610580</t>
  </si>
  <si>
    <t xml:space="preserve">  Miscellaneous</t>
  </si>
  <si>
    <t>610590</t>
  </si>
  <si>
    <t xml:space="preserve">  Service Charges</t>
  </si>
  <si>
    <t>610595</t>
  </si>
  <si>
    <t xml:space="preserve">  Bank Reconciliation Adjustments</t>
  </si>
  <si>
    <t>610600</t>
  </si>
  <si>
    <t xml:space="preserve">  Election Expense</t>
  </si>
  <si>
    <t>610625</t>
  </si>
  <si>
    <t xml:space="preserve">  PN Bond Insurance</t>
  </si>
  <si>
    <t>610705</t>
  </si>
  <si>
    <t xml:space="preserve">  Deprec Building</t>
  </si>
  <si>
    <t>610710</t>
  </si>
  <si>
    <t>610730</t>
  </si>
  <si>
    <t xml:space="preserve">  Deprec Vehicles</t>
  </si>
  <si>
    <t xml:space="preserve">  Equipment Rental</t>
  </si>
  <si>
    <t xml:space="preserve">  Small Equipment Purchase</t>
  </si>
  <si>
    <t>610900</t>
  </si>
  <si>
    <t xml:space="preserve">  Misc Expense</t>
  </si>
  <si>
    <t>620000</t>
  </si>
  <si>
    <t>Plant &amp; Maintenance</t>
  </si>
  <si>
    <t>620100</t>
  </si>
  <si>
    <t xml:space="preserve">  Wages - Supervisor</t>
  </si>
  <si>
    <t>620105</t>
  </si>
  <si>
    <t xml:space="preserve">  Wages - Regular</t>
  </si>
  <si>
    <t>620115</t>
  </si>
  <si>
    <t xml:space="preserve">  Employee Bonus/Benefits</t>
  </si>
  <si>
    <t>620200</t>
  </si>
  <si>
    <t>620500</t>
  </si>
  <si>
    <t xml:space="preserve">  Education</t>
  </si>
  <si>
    <t>620600</t>
  </si>
  <si>
    <t xml:space="preserve">  Gas &amp; Electricity</t>
  </si>
  <si>
    <t>620610</t>
  </si>
  <si>
    <t xml:space="preserve">  Cable TV</t>
  </si>
  <si>
    <t>620620</t>
  </si>
  <si>
    <t xml:space="preserve">  Water/Sewer</t>
  </si>
  <si>
    <t>620630</t>
  </si>
  <si>
    <t xml:space="preserve">  Trash Removal</t>
  </si>
  <si>
    <t>620710</t>
  </si>
  <si>
    <t xml:space="preserve">  Building Contract Services</t>
  </si>
  <si>
    <t>620715</t>
  </si>
  <si>
    <t xml:space="preserve">  Bulding Repair &amp; Maintenance</t>
  </si>
  <si>
    <t>620725</t>
  </si>
  <si>
    <t xml:space="preserve">  Equipment Repair &amp; Maintenance</t>
  </si>
  <si>
    <t>620750</t>
  </si>
  <si>
    <t xml:space="preserve">  Supplies</t>
  </si>
  <si>
    <t>620770</t>
  </si>
  <si>
    <t xml:space="preserve">  Landscape Contract Services</t>
  </si>
  <si>
    <t>620800</t>
  </si>
  <si>
    <t>620810</t>
  </si>
  <si>
    <t>620815</t>
  </si>
  <si>
    <t xml:space="preserve">  Vehicle Maintenance  - Plant</t>
  </si>
  <si>
    <t>620900</t>
  </si>
  <si>
    <t>630000</t>
  </si>
  <si>
    <t>Housekeeping</t>
  </si>
  <si>
    <t>630100</t>
  </si>
  <si>
    <t>630105</t>
  </si>
  <si>
    <t>630115</t>
  </si>
  <si>
    <t>630200</t>
  </si>
  <si>
    <t xml:space="preserve">  Payroll Taxes - Housekeeping</t>
  </si>
  <si>
    <t>630400</t>
  </si>
  <si>
    <t xml:space="preserve">  Staff Recruitment</t>
  </si>
  <si>
    <t>630500</t>
  </si>
  <si>
    <t>630725</t>
  </si>
  <si>
    <t>630750</t>
  </si>
  <si>
    <t>630800</t>
  </si>
  <si>
    <t>630810</t>
  </si>
  <si>
    <t>630900</t>
  </si>
  <si>
    <t>640000</t>
  </si>
  <si>
    <t>Laundry</t>
  </si>
  <si>
    <t>640100</t>
  </si>
  <si>
    <t>640105</t>
  </si>
  <si>
    <t>640115</t>
  </si>
  <si>
    <t>640200</t>
  </si>
  <si>
    <t xml:space="preserve">  Payroll Taxes - Laundry</t>
  </si>
  <si>
    <t>640400</t>
  </si>
  <si>
    <t xml:space="preserve">  Staff Recruitment - Laundry</t>
  </si>
  <si>
    <t>640725</t>
  </si>
  <si>
    <t>640750</t>
  </si>
  <si>
    <t>640800</t>
  </si>
  <si>
    <t>640805</t>
  </si>
  <si>
    <t xml:space="preserve">  Linens &amp; Bedding Purchase</t>
  </si>
  <si>
    <t>640810</t>
  </si>
  <si>
    <t>650000</t>
  </si>
  <si>
    <t>Dietary</t>
  </si>
  <si>
    <t>650100</t>
  </si>
  <si>
    <t>650105</t>
  </si>
  <si>
    <t>650115</t>
  </si>
  <si>
    <t>650200</t>
  </si>
  <si>
    <t xml:space="preserve">  Payroll Taxes - Dietary</t>
  </si>
  <si>
    <t>650400</t>
  </si>
  <si>
    <t xml:space="preserve">  Staff Recruitment-Diet</t>
  </si>
  <si>
    <t>650500</t>
  </si>
  <si>
    <t>650600</t>
  </si>
  <si>
    <t xml:space="preserve">  Food</t>
  </si>
  <si>
    <t>650601</t>
  </si>
  <si>
    <t xml:space="preserve">  Supplements</t>
  </si>
  <si>
    <t>650700</t>
  </si>
  <si>
    <t xml:space="preserve">  Dietary Consulting</t>
  </si>
  <si>
    <t>650710</t>
  </si>
  <si>
    <t xml:space="preserve">  Contract Services</t>
  </si>
  <si>
    <t>650725</t>
  </si>
  <si>
    <t>650750</t>
  </si>
  <si>
    <t>650800</t>
  </si>
  <si>
    <t>650810</t>
  </si>
  <si>
    <t>650900</t>
  </si>
  <si>
    <t>660000</t>
  </si>
  <si>
    <t>Nursing Department</t>
  </si>
  <si>
    <t>660100</t>
  </si>
  <si>
    <t xml:space="preserve">  Wages - DON</t>
  </si>
  <si>
    <t>660101</t>
  </si>
  <si>
    <t xml:space="preserve">  Wages - ADON/SDC</t>
  </si>
  <si>
    <t>660102</t>
  </si>
  <si>
    <t xml:space="preserve">  Wages - R.N.</t>
  </si>
  <si>
    <t>660103</t>
  </si>
  <si>
    <t xml:space="preserve">  Wages - L.P.N</t>
  </si>
  <si>
    <t>660104</t>
  </si>
  <si>
    <t xml:space="preserve">  Wages - C.N.A</t>
  </si>
  <si>
    <t>660115</t>
  </si>
  <si>
    <t>660200</t>
  </si>
  <si>
    <t xml:space="preserve">  Payroll Taxes - Nursing</t>
  </si>
  <si>
    <t>660201</t>
  </si>
  <si>
    <t xml:space="preserve">  Payroll Taxes - ADON/SDC</t>
  </si>
  <si>
    <t>660400</t>
  </si>
  <si>
    <t>660470</t>
  </si>
  <si>
    <t>660500</t>
  </si>
  <si>
    <t xml:space="preserve">  Education - DON/ADON</t>
  </si>
  <si>
    <t>660510</t>
  </si>
  <si>
    <t xml:space="preserve">  Education - DHC Professional Devel</t>
  </si>
  <si>
    <t>660550</t>
  </si>
  <si>
    <t xml:space="preserve">  Education - Nurses</t>
  </si>
  <si>
    <t>660555</t>
  </si>
  <si>
    <t xml:space="preserve">  Education - CNAs</t>
  </si>
  <si>
    <t>660560</t>
  </si>
  <si>
    <t>660600</t>
  </si>
  <si>
    <t xml:space="preserve">  Pharmacy - NL &amp; House Stock</t>
  </si>
  <si>
    <t>660605</t>
  </si>
  <si>
    <t xml:space="preserve">  Medical Director Contract</t>
  </si>
  <si>
    <t>660610</t>
  </si>
  <si>
    <t xml:space="preserve">  Pharmacy - Non-Legend</t>
  </si>
  <si>
    <t>660615</t>
  </si>
  <si>
    <t xml:space="preserve">  Pharmacy - Legend Medicaid</t>
  </si>
  <si>
    <t>660620</t>
  </si>
  <si>
    <t xml:space="preserve">  Pharmacy - Legend Private Pay</t>
  </si>
  <si>
    <t>660625</t>
  </si>
  <si>
    <t xml:space="preserve">  Pharmacy Consulting</t>
  </si>
  <si>
    <t>660700</t>
  </si>
  <si>
    <t xml:space="preserve">  Nursing Consultant</t>
  </si>
  <si>
    <t>660710</t>
  </si>
  <si>
    <t xml:space="preserve">  Nursing Contract Services</t>
  </si>
  <si>
    <t>660715</t>
  </si>
  <si>
    <t xml:space="preserve">  Nursing - Pool</t>
  </si>
  <si>
    <t>660717</t>
  </si>
  <si>
    <t xml:space="preserve">  CNA - Pool</t>
  </si>
  <si>
    <t>660720</t>
  </si>
  <si>
    <t xml:space="preserve">  Physical Therapy Assessments</t>
  </si>
  <si>
    <t>660721</t>
  </si>
  <si>
    <t xml:space="preserve">  Physical Therapy Reimbursable</t>
  </si>
  <si>
    <t>660725</t>
  </si>
  <si>
    <t xml:space="preserve">  Equipment Repairs &amp; Maint</t>
  </si>
  <si>
    <t>660750</t>
  </si>
  <si>
    <t xml:space="preserve">  Supplies - Nursing</t>
  </si>
  <si>
    <t>660751</t>
  </si>
  <si>
    <t xml:space="preserve">  Supplies - SDC</t>
  </si>
  <si>
    <t>660752</t>
  </si>
  <si>
    <t xml:space="preserve">  Supplies - Chargeable</t>
  </si>
  <si>
    <t>660760</t>
  </si>
  <si>
    <t xml:space="preserve">  Badges, Background Checks</t>
  </si>
  <si>
    <t>660765</t>
  </si>
  <si>
    <t xml:space="preserve">  Uniforms</t>
  </si>
  <si>
    <t>660800</t>
  </si>
  <si>
    <t>660810</t>
  </si>
  <si>
    <t>660900</t>
  </si>
  <si>
    <t xml:space="preserve">  Miscellaneous - Nursing</t>
  </si>
  <si>
    <t>670000</t>
  </si>
  <si>
    <t>Social Services</t>
  </si>
  <si>
    <t>670100</t>
  </si>
  <si>
    <t>670200</t>
  </si>
  <si>
    <t xml:space="preserve">  Payroll Taxes - Social Services</t>
  </si>
  <si>
    <t>670470</t>
  </si>
  <si>
    <t>670500</t>
  </si>
  <si>
    <t>670643</t>
  </si>
  <si>
    <t xml:space="preserve">  Appointment/Assessment Expense</t>
  </si>
  <si>
    <t>670700</t>
  </si>
  <si>
    <t xml:space="preserve">  Social Services-Consulting</t>
  </si>
  <si>
    <t>670750</t>
  </si>
  <si>
    <t>670800</t>
  </si>
  <si>
    <t>670810</t>
  </si>
  <si>
    <t>680000</t>
  </si>
  <si>
    <t xml:space="preserve">  Medical Records</t>
  </si>
  <si>
    <t>680100</t>
  </si>
  <si>
    <t>680200</t>
  </si>
  <si>
    <t xml:space="preserve">  Payroll Taxes - Medical Records</t>
  </si>
  <si>
    <t>680440</t>
  </si>
  <si>
    <t xml:space="preserve">  Printing and Forms</t>
  </si>
  <si>
    <t>680500</t>
  </si>
  <si>
    <t>680626</t>
  </si>
  <si>
    <t xml:space="preserve">  EMR - IT</t>
  </si>
  <si>
    <t>680627</t>
  </si>
  <si>
    <t xml:space="preserve">  EMR - Contract</t>
  </si>
  <si>
    <t>680628</t>
  </si>
  <si>
    <t xml:space="preserve">  EMR - Equipment</t>
  </si>
  <si>
    <t xml:space="preserve">680629 </t>
  </si>
  <si>
    <t xml:space="preserve">  EMR - Software</t>
  </si>
  <si>
    <t>680700</t>
  </si>
  <si>
    <t xml:space="preserve">  Medical Records-Consulting</t>
  </si>
  <si>
    <t>680750</t>
  </si>
  <si>
    <t>680800</t>
  </si>
  <si>
    <t>680810</t>
  </si>
  <si>
    <t>690000</t>
  </si>
  <si>
    <t xml:space="preserve">  Activities</t>
  </si>
  <si>
    <t>690100</t>
  </si>
  <si>
    <t>690105</t>
  </si>
  <si>
    <t>690200</t>
  </si>
  <si>
    <t xml:space="preserve">  Payroll Taxes - Activities</t>
  </si>
  <si>
    <t>690400</t>
  </si>
  <si>
    <t>690470</t>
  </si>
  <si>
    <t>690500</t>
  </si>
  <si>
    <t>690600</t>
  </si>
  <si>
    <t xml:space="preserve">  Supplies - Res. Equip. &amp; Crafts</t>
  </si>
  <si>
    <t>690601</t>
  </si>
  <si>
    <t xml:space="preserve">  Supplies - Res. Entertainment</t>
  </si>
  <si>
    <t>690602</t>
  </si>
  <si>
    <t xml:space="preserve">  Outings Expense</t>
  </si>
  <si>
    <t>690603</t>
  </si>
  <si>
    <t xml:space="preserve">  Outings - Community Events</t>
  </si>
  <si>
    <t>690700</t>
  </si>
  <si>
    <t xml:space="preserve">  Activities - Consultant</t>
  </si>
  <si>
    <t>690732</t>
  </si>
  <si>
    <t xml:space="preserve">  Pet Supplies, Licenses &amp; Care</t>
  </si>
  <si>
    <t>690736</t>
  </si>
  <si>
    <t xml:space="preserve">  Newsletter Expense and Postage</t>
  </si>
  <si>
    <t>690745</t>
  </si>
  <si>
    <t xml:space="preserve">  Coffee Bar Expense</t>
  </si>
  <si>
    <t>690746</t>
  </si>
  <si>
    <t xml:space="preserve">  Country Store Expense</t>
  </si>
  <si>
    <t>690800</t>
  </si>
  <si>
    <t>690810</t>
  </si>
  <si>
    <t>TOTAL</t>
  </si>
  <si>
    <t>acct#</t>
  </si>
  <si>
    <t>MCD Routine Services Revenue</t>
  </si>
  <si>
    <t xml:space="preserve">  Directors &amp; Officers Bond</t>
  </si>
  <si>
    <t xml:space="preserve">  Deprec Equipment</t>
  </si>
  <si>
    <t xml:space="preserve">  EMR - Contract Software/Pgm</t>
  </si>
  <si>
    <t>Total Expenses</t>
  </si>
  <si>
    <t>Income less Expenses (NOI)</t>
  </si>
  <si>
    <t>Capital Purchases</t>
  </si>
  <si>
    <t xml:space="preserve">  Employer Retirement Contribution</t>
  </si>
  <si>
    <t xml:space="preserve">  Payroll Taxes -Maintenance</t>
  </si>
  <si>
    <t xml:space="preserve">  Nursing Consultant (Wound)</t>
  </si>
  <si>
    <t xml:space="preserve">  Nursing Contract Services (IT)</t>
  </si>
  <si>
    <t>Anticipated Starting Fund Balance</t>
  </si>
  <si>
    <t>Budget Revenue all other sources</t>
  </si>
  <si>
    <t>Budgeted Spec Owner Taxes</t>
  </si>
  <si>
    <t>Budgeted Property Taxes</t>
  </si>
  <si>
    <t>Budgeted Expenses (incl Capital)</t>
  </si>
  <si>
    <t>Anticipated Ending Fund Balance</t>
  </si>
  <si>
    <t>TOTAL EXPENSES</t>
  </si>
  <si>
    <t>NOI (Income less Expenses)</t>
  </si>
  <si>
    <t>Budgeted Capital for 2014</t>
  </si>
  <si>
    <t>10 new windows @ $1,250.00 ea</t>
  </si>
  <si>
    <t>Computer Upgrades</t>
  </si>
  <si>
    <t xml:space="preserve">  Prior Month Medicaid</t>
  </si>
  <si>
    <t xml:space="preserve">  Emp Bonus/Benefits Admin</t>
  </si>
  <si>
    <t xml:space="preserve">  Employer Ret Contributions</t>
  </si>
  <si>
    <t xml:space="preserve">  Education,  Seminars</t>
  </si>
  <si>
    <t xml:space="preserve">  Bank Rec Adjustments</t>
  </si>
  <si>
    <t xml:space="preserve">  Payroll Taxes - Plant</t>
  </si>
  <si>
    <t xml:space="preserve">  Equip Repair &amp; Maintenance</t>
  </si>
  <si>
    <t xml:space="preserve">  Education - DHC Prof Devel</t>
  </si>
  <si>
    <t xml:space="preserve">  Appointment Expense</t>
  </si>
  <si>
    <t xml:space="preserve">  Newsletter Postage</t>
  </si>
  <si>
    <t>166605</t>
  </si>
  <si>
    <t>TOTAL PROJECTED INCOME</t>
  </si>
  <si>
    <t>Total Capital Expenses</t>
  </si>
  <si>
    <t>Capital Expenses</t>
  </si>
  <si>
    <t>Expenses (incl Capital/less Depreciation)</t>
  </si>
  <si>
    <t>Air Matresses/Beds.Nsg Equipment</t>
  </si>
  <si>
    <t>WanderGuard System/Pagers</t>
  </si>
  <si>
    <t>Electrical Work in building</t>
  </si>
  <si>
    <t>Property Taxes &amp; SO Taxes</t>
  </si>
  <si>
    <t>Water Heater/Plumbing</t>
  </si>
  <si>
    <t xml:space="preserve">HVAC </t>
  </si>
  <si>
    <t>Kitchen equipment</t>
  </si>
  <si>
    <t>Total Capital &amp; Cash Outlay from Gen Fund</t>
  </si>
  <si>
    <t xml:space="preserve">  MCD Routine Svcs Revenue        (18)</t>
  </si>
  <si>
    <t xml:space="preserve"> Professional Fees (URC&amp;Ethics)</t>
  </si>
  <si>
    <t xml:space="preserve">  Specific Ownership Tax</t>
  </si>
  <si>
    <t>New Roof 3 buildings</t>
  </si>
  <si>
    <t>New Minivan</t>
  </si>
  <si>
    <t xml:space="preserve">  Private Pay Revenue                    (3)</t>
  </si>
  <si>
    <t>Hallway Hand Railing</t>
  </si>
  <si>
    <t>2019 YTD Actual</t>
  </si>
  <si>
    <t xml:space="preserve"> Physician Services/Consulting</t>
  </si>
  <si>
    <t xml:space="preserve">  MCD Patient Liability</t>
  </si>
  <si>
    <t>Shower Room Repairs/Improvements</t>
  </si>
  <si>
    <t>Glass Door Replacement/Repair</t>
  </si>
  <si>
    <t>Vehicle Repairs- Snow Blade Repair</t>
  </si>
  <si>
    <t>2019 Actual</t>
  </si>
  <si>
    <t>Food and Nutrition</t>
  </si>
  <si>
    <t>Proposed 2021</t>
  </si>
  <si>
    <t>Wages- Infection Preventionist</t>
  </si>
  <si>
    <t xml:space="preserve"> Supplies- Infection Preventionist</t>
  </si>
  <si>
    <t xml:space="preserve">  Medical Device Repair </t>
  </si>
  <si>
    <t>Sidewalks and Landscaping</t>
  </si>
  <si>
    <t xml:space="preserve">Breakroom </t>
  </si>
  <si>
    <t>Nursing Equipment</t>
  </si>
  <si>
    <t>2020 Actual</t>
  </si>
  <si>
    <t>2020 YTD Actual</t>
  </si>
  <si>
    <t xml:space="preserve">  Wages - SDC</t>
  </si>
  <si>
    <t>Storage Shed Repairs</t>
  </si>
  <si>
    <t>Actual 2021</t>
  </si>
  <si>
    <t>Proposed 2022</t>
  </si>
  <si>
    <t>Actual  2021</t>
  </si>
  <si>
    <t>2022 Annualized</t>
  </si>
  <si>
    <t>2023 Budget</t>
  </si>
  <si>
    <t>2022 YTD Aug</t>
  </si>
  <si>
    <t xml:space="preserve">  Employer Retire Contributions</t>
  </si>
  <si>
    <t>Contract &amp; Professional Fees (URC&amp;Ethics)</t>
  </si>
  <si>
    <t>EXPENSES</t>
  </si>
  <si>
    <t>Staff Recruitment</t>
  </si>
  <si>
    <t>Dues &amp; Subscriptions</t>
  </si>
  <si>
    <t>EMR - Software</t>
  </si>
  <si>
    <t>GROSS REVENUE</t>
  </si>
  <si>
    <t>NET REVENUE</t>
  </si>
  <si>
    <t>2022 YTD Sept</t>
  </si>
  <si>
    <t xml:space="preserve"> </t>
  </si>
  <si>
    <r>
      <t xml:space="preserve"> Rate </t>
    </r>
    <r>
      <rPr>
        <b/>
        <sz val="9.5"/>
        <color rgb="FF00B050"/>
        <rFont val="Arial"/>
        <family val="2"/>
      </rPr>
      <t>$293.53</t>
    </r>
    <r>
      <rPr>
        <sz val="9.5"/>
        <color rgb="FF222222"/>
        <rFont val="Arial"/>
        <family val="2"/>
      </rPr>
      <t>/day (July 2022)</t>
    </r>
  </si>
  <si>
    <t>Acct#</t>
  </si>
  <si>
    <t>CDs expected $25K min per review w/Charla</t>
  </si>
  <si>
    <t>None known, approx average last 3 yrs</t>
  </si>
  <si>
    <t>Income this year removed for next yr (Giz hospital contract, etc)</t>
  </si>
  <si>
    <t>No current landscape contract</t>
  </si>
  <si>
    <t xml:space="preserve">  Wages - Business Office</t>
  </si>
  <si>
    <t>$2,000/mo</t>
  </si>
  <si>
    <t>$70/hr (usually 2 hr/mo)</t>
  </si>
  <si>
    <t>$70/hr (5 hr/quarter)</t>
  </si>
  <si>
    <t>Reduced. New vehicle and repairs caught up</t>
  </si>
  <si>
    <t>CNA $50/hr average</t>
  </si>
  <si>
    <t>RN $85/hr; LPN $78/hr</t>
  </si>
  <si>
    <t>$600/mo attending + $400 for 2 mo of 4 visits</t>
  </si>
  <si>
    <t>Employee Food Handler Cert?</t>
  </si>
  <si>
    <t>Reg Dietician $52/hr min 8/mo and mileage</t>
  </si>
  <si>
    <t>Reduced b/c of new equipment</t>
  </si>
  <si>
    <t>Supplements, Thickener, etc</t>
  </si>
  <si>
    <t>Cancelled contract with external employment agency</t>
  </si>
  <si>
    <t>New hire, so salary may change</t>
  </si>
  <si>
    <t>Computer Upgrades (2 computers)</t>
  </si>
  <si>
    <t>$899/each</t>
  </si>
  <si>
    <t xml:space="preserve">  MCD Routine Svcs Revenue        </t>
  </si>
  <si>
    <t xml:space="preserve">  Private Pay Revenue                   </t>
  </si>
  <si>
    <t>DESCRIPTION</t>
  </si>
  <si>
    <t>PRIOR YEAR</t>
  </si>
  <si>
    <t>ACTUAL 2021</t>
  </si>
  <si>
    <t>PROJECTED</t>
  </si>
  <si>
    <t>BUDGET</t>
  </si>
  <si>
    <t>REVENUES OTHER THAN PROPERTY TAXES</t>
  </si>
  <si>
    <t>GROSS OPERATING REVENUE</t>
  </si>
  <si>
    <t>OTHER OPERATING REVENUE</t>
  </si>
  <si>
    <t>GRANT AND DONATIONS</t>
  </si>
  <si>
    <t>INTEREST AND INVESTMENT INCOME</t>
  </si>
  <si>
    <t>OTHER NONOPERATING INCOME</t>
  </si>
  <si>
    <t>TAX REVENUE (ALL)</t>
  </si>
  <si>
    <t>TOTAL REVENUE (INCLUDING TAXES)</t>
  </si>
  <si>
    <t>EXPENDITURES</t>
  </si>
  <si>
    <t>OPERATING EXPENDITURES</t>
  </si>
  <si>
    <t>PROVISION FOR UNCOLLECTIBLE ACCOUNTS</t>
  </si>
  <si>
    <t>INTEREST EXPENSE</t>
  </si>
  <si>
    <t>TOTAL EXPENDITURES</t>
  </si>
  <si>
    <t>REVENUE OVER EXPENSES</t>
  </si>
  <si>
    <t>FUND BALANCE BEG OF YEAR</t>
  </si>
  <si>
    <t>FUND BALANCE END OF YEAR</t>
  </si>
  <si>
    <t>CONTRACTUAL ADJUSTMENTS</t>
  </si>
  <si>
    <t>CHEYENNE COUNTY HOSPITAL DISTRICT dba CHEYENNE MANOR</t>
  </si>
  <si>
    <t>BUDGET 2023</t>
  </si>
  <si>
    <t>COUNTY FORMAT</t>
  </si>
  <si>
    <t>Final 11.29.22 Cert of Valuation Line 4 x Mill Levy of 3.884%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</si>
</sst>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35" x14ac:knownFonts="1">
    <font>
      <sz val="10"/>
      <color indexed="8"/>
      <name val="Arial"/>
    </font>
    <font>
      <sz val="8"/>
      <color indexed="8"/>
      <name val="MS Sans Serif"/>
    </font>
    <font>
      <sz val="8"/>
      <color indexed="8"/>
      <name val="MS Sans Serif"/>
    </font>
    <font>
      <sz val="8"/>
      <color indexed="8"/>
      <name val="MS Sans Serif"/>
    </font>
    <font>
      <sz val="8"/>
      <color indexed="8"/>
      <name val="MS Sans Serif"/>
    </font>
    <font>
      <sz val="8"/>
      <color indexed="8"/>
      <name val="MS Sans Serif"/>
    </font>
    <font>
      <sz val="8"/>
      <color indexed="8"/>
      <name val="MS Sans Serif"/>
      <family val="2"/>
    </font>
    <font>
      <b/>
      <sz val="8"/>
      <color indexed="8"/>
      <name val="MS Sans Serif"/>
      <family val="2"/>
    </font>
    <font>
      <b/>
      <u/>
      <sz val="8"/>
      <color indexed="8"/>
      <name val="MS Sans Serif"/>
      <family val="2"/>
    </font>
    <font>
      <b/>
      <sz val="10"/>
      <color indexed="8"/>
      <name val="Arial"/>
      <family val="2"/>
    </font>
    <font>
      <sz val="9.5"/>
      <color indexed="8"/>
      <name val="MS Sans Serif"/>
      <family val="2"/>
    </font>
    <font>
      <sz val="9.5"/>
      <color indexed="8"/>
      <name val="Arial"/>
      <family val="2"/>
    </font>
    <font>
      <b/>
      <sz val="9.5"/>
      <color indexed="8"/>
      <name val="MS Sans Serif"/>
      <family val="2"/>
    </font>
    <font>
      <b/>
      <u/>
      <sz val="9.5"/>
      <color indexed="8"/>
      <name val="MS Sans Serif"/>
      <family val="2"/>
    </font>
    <font>
      <b/>
      <u/>
      <sz val="9.5"/>
      <color indexed="8"/>
      <name val="Arial"/>
      <family val="2"/>
    </font>
    <font>
      <b/>
      <sz val="9.5"/>
      <color indexed="8"/>
      <name val="Arial"/>
      <family val="2"/>
    </font>
    <font>
      <sz val="9.5"/>
      <name val="Arial"/>
      <family val="2"/>
    </font>
    <font>
      <b/>
      <sz val="9.5"/>
      <color rgb="FFFF0000"/>
      <name val="Arial"/>
      <family val="2"/>
    </font>
    <font>
      <b/>
      <sz val="9.5"/>
      <color rgb="FF0000CC"/>
      <name val="Arial"/>
      <family val="2"/>
    </font>
    <font>
      <b/>
      <sz val="9.5"/>
      <color rgb="FF0000CC"/>
      <name val="Arial Black"/>
      <family val="2"/>
    </font>
    <font>
      <sz val="10"/>
      <color indexed="8"/>
      <name val="Arial"/>
      <family val="2"/>
    </font>
    <font>
      <b/>
      <sz val="10"/>
      <color rgb="FF0000CC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.5"/>
      <color indexed="8"/>
      <name val="Arial"/>
      <family val="2"/>
    </font>
    <font>
      <sz val="9.5"/>
      <color rgb="FFFF0000"/>
      <name val="Arial"/>
      <family val="2"/>
    </font>
    <font>
      <b/>
      <sz val="9.5"/>
      <name val="Arial"/>
      <family val="2"/>
    </font>
    <font>
      <b/>
      <sz val="9.5"/>
      <color indexed="8"/>
      <name val="MS Sans Serif"/>
    </font>
    <font>
      <sz val="10"/>
      <color indexed="8"/>
      <name val="Arial"/>
      <family val="2"/>
    </font>
    <font>
      <sz val="9.5"/>
      <color rgb="FF222222"/>
      <name val="Arial"/>
      <family val="2"/>
    </font>
    <font>
      <b/>
      <sz val="9.5"/>
      <color rgb="FF00B050"/>
      <name val="Arial"/>
      <family val="2"/>
    </font>
    <font>
      <b/>
      <sz val="9.5"/>
      <color rgb="FF0070C0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8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24" fillId="0" borderId="0" applyFont="0" applyFill="0" applyBorder="0" applyAlignment="0" applyProtection="0"/>
    <xf numFmtId="0" fontId="31" fillId="10" borderId="58" applyNumberFormat="0" applyFont="0" applyAlignment="0" applyProtection="0"/>
  </cellStyleXfs>
  <cellXfs count="285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right" wrapText="1"/>
    </xf>
    <xf numFmtId="164" fontId="4" fillId="0" borderId="6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164" fontId="0" fillId="0" borderId="0" xfId="0" applyNumberFormat="1"/>
    <xf numFmtId="0" fontId="2" fillId="2" borderId="7" xfId="0" applyFont="1" applyFill="1" applyBorder="1" applyAlignment="1">
      <alignment horizontal="right" wrapText="1"/>
    </xf>
    <xf numFmtId="0" fontId="3" fillId="0" borderId="7" xfId="0" applyFont="1" applyBorder="1" applyAlignment="1">
      <alignment horizontal="left" wrapText="1"/>
    </xf>
    <xf numFmtId="0" fontId="2" fillId="2" borderId="8" xfId="0" applyFont="1" applyFill="1" applyBorder="1" applyAlignment="1">
      <alignment horizontal="right" wrapText="1"/>
    </xf>
    <xf numFmtId="0" fontId="3" fillId="0" borderId="8" xfId="0" applyFont="1" applyBorder="1" applyAlignment="1">
      <alignment horizontal="left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9" xfId="0" applyNumberFormat="1" applyFont="1" applyBorder="1" applyAlignment="1">
      <alignment horizontal="right" wrapText="1"/>
    </xf>
    <xf numFmtId="164" fontId="5" fillId="0" borderId="10" xfId="0" applyNumberFormat="1" applyFont="1" applyBorder="1" applyAlignment="1">
      <alignment horizontal="right" wrapText="1"/>
    </xf>
    <xf numFmtId="0" fontId="0" fillId="0" borderId="11" xfId="0" applyBorder="1"/>
    <xf numFmtId="0" fontId="0" fillId="0" borderId="13" xfId="0" applyBorder="1"/>
    <xf numFmtId="164" fontId="5" fillId="0" borderId="14" xfId="0" applyNumberFormat="1" applyFont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164" fontId="4" fillId="0" borderId="13" xfId="0" applyNumberFormat="1" applyFont="1" applyBorder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164" fontId="7" fillId="0" borderId="7" xfId="0" applyNumberFormat="1" applyFont="1" applyBorder="1" applyAlignment="1">
      <alignment horizontal="right" wrapText="1"/>
    </xf>
    <xf numFmtId="164" fontId="7" fillId="0" borderId="15" xfId="0" applyNumberFormat="1" applyFont="1" applyBorder="1" applyAlignment="1">
      <alignment horizontal="right" wrapText="1"/>
    </xf>
    <xf numFmtId="164" fontId="7" fillId="0" borderId="14" xfId="0" applyNumberFormat="1" applyFont="1" applyBorder="1" applyAlignment="1">
      <alignment horizontal="right" wrapText="1"/>
    </xf>
    <xf numFmtId="164" fontId="7" fillId="0" borderId="0" xfId="0" applyNumberFormat="1" applyFont="1" applyAlignment="1">
      <alignment horizontal="right" wrapText="1"/>
    </xf>
    <xf numFmtId="164" fontId="7" fillId="0" borderId="16" xfId="0" applyNumberFormat="1" applyFont="1" applyBorder="1" applyAlignment="1">
      <alignment horizontal="right" wrapText="1"/>
    </xf>
    <xf numFmtId="164" fontId="7" fillId="0" borderId="12" xfId="0" applyNumberFormat="1" applyFont="1" applyBorder="1" applyAlignment="1">
      <alignment horizontal="right" wrapText="1"/>
    </xf>
    <xf numFmtId="164" fontId="7" fillId="0" borderId="10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2" borderId="17" xfId="0" applyFont="1" applyFill="1" applyBorder="1" applyAlignment="1">
      <alignment horizontal="right" wrapText="1"/>
    </xf>
    <xf numFmtId="0" fontId="7" fillId="0" borderId="17" xfId="0" applyFont="1" applyBorder="1" applyAlignment="1">
      <alignment horizontal="left" wrapText="1"/>
    </xf>
    <xf numFmtId="0" fontId="6" fillId="2" borderId="7" xfId="0" applyFont="1" applyFill="1" applyBorder="1" applyAlignment="1">
      <alignment horizontal="right" wrapText="1"/>
    </xf>
    <xf numFmtId="0" fontId="6" fillId="0" borderId="7" xfId="0" applyFont="1" applyBorder="1" applyAlignment="1">
      <alignment horizontal="left" wrapText="1"/>
    </xf>
    <xf numFmtId="0" fontId="7" fillId="2" borderId="8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wrapText="1"/>
    </xf>
    <xf numFmtId="0" fontId="2" fillId="2" borderId="18" xfId="0" applyFont="1" applyFill="1" applyBorder="1" applyAlignment="1">
      <alignment horizontal="right" wrapText="1"/>
    </xf>
    <xf numFmtId="0" fontId="7" fillId="0" borderId="18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164" fontId="7" fillId="0" borderId="6" xfId="0" applyNumberFormat="1" applyFont="1" applyBorder="1" applyAlignment="1">
      <alignment horizontal="right" wrapText="1"/>
    </xf>
    <xf numFmtId="164" fontId="7" fillId="0" borderId="21" xfId="0" applyNumberFormat="1" applyFont="1" applyBorder="1" applyAlignment="1">
      <alignment horizontal="right" wrapText="1"/>
    </xf>
    <xf numFmtId="164" fontId="0" fillId="0" borderId="22" xfId="0" applyNumberFormat="1" applyBorder="1"/>
    <xf numFmtId="164" fontId="0" fillId="0" borderId="23" xfId="0" applyNumberFormat="1" applyBorder="1"/>
    <xf numFmtId="164" fontId="9" fillId="0" borderId="0" xfId="0" applyNumberFormat="1" applyFont="1"/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1" fillId="0" borderId="0" xfId="0" applyFont="1"/>
    <xf numFmtId="0" fontId="12" fillId="2" borderId="17" xfId="0" applyFont="1" applyFill="1" applyBorder="1" applyAlignment="1">
      <alignment horizontal="right" wrapText="1"/>
    </xf>
    <xf numFmtId="0" fontId="12" fillId="0" borderId="17" xfId="0" applyFont="1" applyBorder="1" applyAlignment="1">
      <alignment horizontal="left" wrapText="1"/>
    </xf>
    <xf numFmtId="0" fontId="10" fillId="2" borderId="7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left" wrapText="1"/>
    </xf>
    <xf numFmtId="0" fontId="10" fillId="2" borderId="8" xfId="0" applyFont="1" applyFill="1" applyBorder="1" applyAlignment="1">
      <alignment horizontal="right" wrapText="1"/>
    </xf>
    <xf numFmtId="0" fontId="11" fillId="0" borderId="11" xfId="0" applyFont="1" applyBorder="1"/>
    <xf numFmtId="0" fontId="12" fillId="0" borderId="8" xfId="0" applyFont="1" applyBorder="1" applyAlignment="1">
      <alignment horizontal="left" wrapText="1"/>
    </xf>
    <xf numFmtId="0" fontId="12" fillId="2" borderId="8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10" fillId="2" borderId="24" xfId="0" applyFont="1" applyFill="1" applyBorder="1" applyAlignment="1">
      <alignment horizontal="right" wrapText="1"/>
    </xf>
    <xf numFmtId="0" fontId="10" fillId="0" borderId="24" xfId="0" applyFont="1" applyBorder="1" applyAlignment="1">
      <alignment horizontal="left" wrapText="1"/>
    </xf>
    <xf numFmtId="0" fontId="10" fillId="2" borderId="26" xfId="0" applyFont="1" applyFill="1" applyBorder="1" applyAlignment="1">
      <alignment horizontal="right" wrapText="1"/>
    </xf>
    <xf numFmtId="0" fontId="10" fillId="2" borderId="25" xfId="0" applyFont="1" applyFill="1" applyBorder="1" applyAlignment="1">
      <alignment horizontal="right" wrapText="1"/>
    </xf>
    <xf numFmtId="0" fontId="11" fillId="0" borderId="27" xfId="0" applyFont="1" applyBorder="1"/>
    <xf numFmtId="0" fontId="10" fillId="2" borderId="0" xfId="0" applyFont="1" applyFill="1" applyAlignment="1">
      <alignment horizontal="right" wrapText="1"/>
    </xf>
    <xf numFmtId="0" fontId="19" fillId="0" borderId="24" xfId="0" applyFont="1" applyBorder="1" applyAlignment="1">
      <alignment horizontal="left" wrapText="1"/>
    </xf>
    <xf numFmtId="0" fontId="11" fillId="0" borderId="7" xfId="0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1" fillId="4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5" fillId="0" borderId="0" xfId="0" applyFont="1"/>
    <xf numFmtId="164" fontId="18" fillId="0" borderId="27" xfId="0" applyNumberFormat="1" applyFont="1" applyBorder="1"/>
    <xf numFmtId="0" fontId="10" fillId="2" borderId="18" xfId="0" applyFont="1" applyFill="1" applyBorder="1" applyAlignment="1">
      <alignment horizontal="right" wrapText="1"/>
    </xf>
    <xf numFmtId="0" fontId="11" fillId="0" borderId="18" xfId="0" applyFont="1" applyBorder="1" applyAlignment="1">
      <alignment horizontal="left" wrapText="1"/>
    </xf>
    <xf numFmtId="164" fontId="20" fillId="0" borderId="28" xfId="0" applyNumberFormat="1" applyFont="1" applyBorder="1"/>
    <xf numFmtId="3" fontId="9" fillId="0" borderId="0" xfId="0" applyNumberFormat="1" applyFont="1" applyAlignment="1">
      <alignment horizontal="right" wrapText="1"/>
    </xf>
    <xf numFmtId="0" fontId="15" fillId="0" borderId="32" xfId="0" applyFont="1" applyBorder="1" applyAlignment="1">
      <alignment horizontal="left" wrapText="1"/>
    </xf>
    <xf numFmtId="164" fontId="11" fillId="0" borderId="28" xfId="0" applyNumberFormat="1" applyFont="1" applyBorder="1"/>
    <xf numFmtId="0" fontId="20" fillId="0" borderId="11" xfId="0" applyFont="1" applyBorder="1"/>
    <xf numFmtId="3" fontId="20" fillId="0" borderId="0" xfId="0" applyNumberFormat="1" applyFont="1" applyAlignment="1">
      <alignment horizontal="right" vertical="center"/>
    </xf>
    <xf numFmtId="0" fontId="20" fillId="0" borderId="0" xfId="0" applyFont="1"/>
    <xf numFmtId="0" fontId="9" fillId="3" borderId="19" xfId="0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right" wrapText="1"/>
    </xf>
    <xf numFmtId="3" fontId="20" fillId="0" borderId="0" xfId="0" applyNumberFormat="1" applyFont="1"/>
    <xf numFmtId="3" fontId="9" fillId="0" borderId="0" xfId="0" applyNumberFormat="1" applyFont="1" applyAlignment="1">
      <alignment horizontal="right"/>
    </xf>
    <xf numFmtId="3" fontId="22" fillId="0" borderId="0" xfId="0" applyNumberFormat="1" applyFont="1"/>
    <xf numFmtId="164" fontId="20" fillId="0" borderId="0" xfId="0" applyNumberFormat="1" applyFont="1"/>
    <xf numFmtId="165" fontId="20" fillId="0" borderId="31" xfId="1" applyNumberFormat="1" applyFont="1" applyFill="1" applyBorder="1"/>
    <xf numFmtId="0" fontId="11" fillId="0" borderId="1" xfId="0" applyFont="1" applyBorder="1" applyAlignment="1">
      <alignment horizontal="left"/>
    </xf>
    <xf numFmtId="165" fontId="9" fillId="0" borderId="0" xfId="1" applyNumberFormat="1" applyFont="1" applyFill="1" applyBorder="1" applyAlignment="1">
      <alignment horizontal="right" wrapText="1"/>
    </xf>
    <xf numFmtId="165" fontId="15" fillId="0" borderId="0" xfId="1" applyNumberFormat="1" applyFont="1" applyBorder="1"/>
    <xf numFmtId="165" fontId="20" fillId="0" borderId="28" xfId="1" applyNumberFormat="1" applyFont="1" applyFill="1" applyBorder="1"/>
    <xf numFmtId="165" fontId="20" fillId="0" borderId="29" xfId="1" applyNumberFormat="1" applyFont="1" applyFill="1" applyBorder="1"/>
    <xf numFmtId="165" fontId="20" fillId="0" borderId="28" xfId="1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right" wrapText="1"/>
    </xf>
    <xf numFmtId="165" fontId="20" fillId="0" borderId="29" xfId="1" applyNumberFormat="1" applyFont="1" applyFill="1" applyBorder="1" applyAlignment="1">
      <alignment horizontal="right" vertical="center"/>
    </xf>
    <xf numFmtId="165" fontId="20" fillId="0" borderId="28" xfId="1" applyNumberFormat="1" applyFont="1" applyFill="1" applyBorder="1" applyAlignment="1">
      <alignment horizontal="right" wrapText="1"/>
    </xf>
    <xf numFmtId="164" fontId="15" fillId="0" borderId="28" xfId="0" applyNumberFormat="1" applyFont="1" applyBorder="1"/>
    <xf numFmtId="0" fontId="11" fillId="0" borderId="30" xfId="0" applyFont="1" applyBorder="1" applyAlignment="1">
      <alignment horizontal="left" wrapText="1"/>
    </xf>
    <xf numFmtId="0" fontId="11" fillId="0" borderId="33" xfId="0" applyFont="1" applyBorder="1" applyAlignment="1">
      <alignment horizontal="left" wrapText="1"/>
    </xf>
    <xf numFmtId="165" fontId="9" fillId="0" borderId="35" xfId="1" applyNumberFormat="1" applyFont="1" applyFill="1" applyBorder="1" applyAlignment="1">
      <alignment horizontal="right" wrapText="1"/>
    </xf>
    <xf numFmtId="3" fontId="20" fillId="0" borderId="11" xfId="0" applyNumberFormat="1" applyFont="1" applyBorder="1"/>
    <xf numFmtId="164" fontId="20" fillId="0" borderId="11" xfId="0" applyNumberFormat="1" applyFont="1" applyBorder="1"/>
    <xf numFmtId="164" fontId="20" fillId="0" borderId="34" xfId="0" applyNumberFormat="1" applyFont="1" applyBorder="1"/>
    <xf numFmtId="164" fontId="23" fillId="0" borderId="31" xfId="0" applyNumberFormat="1" applyFont="1" applyBorder="1"/>
    <xf numFmtId="0" fontId="17" fillId="0" borderId="20" xfId="0" applyFont="1" applyBorder="1" applyAlignment="1">
      <alignment wrapText="1"/>
    </xf>
    <xf numFmtId="165" fontId="11" fillId="0" borderId="28" xfId="1" applyNumberFormat="1" applyFont="1" applyBorder="1"/>
    <xf numFmtId="165" fontId="20" fillId="0" borderId="28" xfId="1" applyNumberFormat="1" applyFont="1" applyBorder="1"/>
    <xf numFmtId="165" fontId="20" fillId="0" borderId="29" xfId="1" applyNumberFormat="1" applyFont="1" applyBorder="1"/>
    <xf numFmtId="165" fontId="11" fillId="0" borderId="0" xfId="1" applyNumberFormat="1" applyFont="1"/>
    <xf numFmtId="0" fontId="15" fillId="0" borderId="0" xfId="0" applyFont="1" applyAlignment="1">
      <alignment horizontal="center" vertical="center"/>
    </xf>
    <xf numFmtId="165" fontId="16" fillId="0" borderId="36" xfId="1" applyNumberFormat="1" applyFont="1" applyBorder="1"/>
    <xf numFmtId="165" fontId="16" fillId="0" borderId="37" xfId="1" applyNumberFormat="1" applyFont="1" applyBorder="1"/>
    <xf numFmtId="165" fontId="15" fillId="0" borderId="28" xfId="1" applyNumberFormat="1" applyFont="1" applyBorder="1"/>
    <xf numFmtId="165" fontId="15" fillId="0" borderId="31" xfId="1" applyNumberFormat="1" applyFont="1" applyBorder="1"/>
    <xf numFmtId="165" fontId="15" fillId="0" borderId="29" xfId="1" applyNumberFormat="1" applyFont="1" applyBorder="1"/>
    <xf numFmtId="0" fontId="11" fillId="0" borderId="28" xfId="0" applyFont="1" applyBorder="1"/>
    <xf numFmtId="165" fontId="15" fillId="0" borderId="0" xfId="1" applyNumberFormat="1" applyFont="1" applyBorder="1" applyAlignment="1">
      <alignment horizontal="left" vertical="center"/>
    </xf>
    <xf numFmtId="165" fontId="15" fillId="0" borderId="28" xfId="1" applyNumberFormat="1" applyFont="1" applyFill="1" applyBorder="1"/>
    <xf numFmtId="0" fontId="11" fillId="0" borderId="36" xfId="0" applyFont="1" applyBorder="1"/>
    <xf numFmtId="165" fontId="15" fillId="3" borderId="28" xfId="1" applyNumberFormat="1" applyFont="1" applyFill="1" applyBorder="1" applyAlignment="1">
      <alignment horizontal="left" vertical="center"/>
    </xf>
    <xf numFmtId="165" fontId="15" fillId="3" borderId="0" xfId="1" applyNumberFormat="1" applyFont="1" applyFill="1" applyBorder="1" applyAlignment="1">
      <alignment horizontal="left" vertical="center"/>
    </xf>
    <xf numFmtId="165" fontId="15" fillId="3" borderId="36" xfId="1" applyNumberFormat="1" applyFont="1" applyFill="1" applyBorder="1" applyAlignment="1">
      <alignment horizontal="left" vertical="center"/>
    </xf>
    <xf numFmtId="165" fontId="15" fillId="0" borderId="36" xfId="1" applyNumberFormat="1" applyFont="1" applyBorder="1"/>
    <xf numFmtId="0" fontId="0" fillId="0" borderId="28" xfId="0" applyBorder="1"/>
    <xf numFmtId="165" fontId="0" fillId="0" borderId="28" xfId="1" applyNumberFormat="1" applyFont="1" applyBorder="1"/>
    <xf numFmtId="165" fontId="0" fillId="0" borderId="29" xfId="1" applyNumberFormat="1" applyFont="1" applyBorder="1"/>
    <xf numFmtId="165" fontId="0" fillId="0" borderId="38" xfId="1" applyNumberFormat="1" applyFont="1" applyBorder="1"/>
    <xf numFmtId="0" fontId="9" fillId="3" borderId="11" xfId="0" applyFont="1" applyFill="1" applyBorder="1" applyAlignment="1">
      <alignment horizontal="center" vertical="center" wrapText="1"/>
    </xf>
    <xf numFmtId="165" fontId="15" fillId="3" borderId="22" xfId="1" applyNumberFormat="1" applyFont="1" applyFill="1" applyBorder="1" applyAlignment="1">
      <alignment horizontal="left" vertical="center"/>
    </xf>
    <xf numFmtId="165" fontId="15" fillId="0" borderId="40" xfId="1" applyNumberFormat="1" applyFont="1" applyBorder="1"/>
    <xf numFmtId="165" fontId="0" fillId="0" borderId="39" xfId="1" applyNumberFormat="1" applyFont="1" applyBorder="1"/>
    <xf numFmtId="165" fontId="15" fillId="0" borderId="41" xfId="1" applyNumberFormat="1" applyFont="1" applyBorder="1"/>
    <xf numFmtId="165" fontId="15" fillId="0" borderId="42" xfId="1" applyNumberFormat="1" applyFont="1" applyBorder="1"/>
    <xf numFmtId="0" fontId="0" fillId="0" borderId="43" xfId="0" applyBorder="1"/>
    <xf numFmtId="0" fontId="0" fillId="0" borderId="19" xfId="0" applyBorder="1"/>
    <xf numFmtId="164" fontId="15" fillId="0" borderId="36" xfId="0" applyNumberFormat="1" applyFont="1" applyBorder="1"/>
    <xf numFmtId="164" fontId="11" fillId="0" borderId="36" xfId="0" applyNumberFormat="1" applyFont="1" applyBorder="1"/>
    <xf numFmtId="0" fontId="10" fillId="0" borderId="18" xfId="0" applyFont="1" applyBorder="1" applyAlignment="1">
      <alignment horizontal="left" wrapText="1"/>
    </xf>
    <xf numFmtId="0" fontId="10" fillId="2" borderId="44" xfId="0" applyFont="1" applyFill="1" applyBorder="1" applyAlignment="1">
      <alignment horizontal="right" wrapText="1"/>
    </xf>
    <xf numFmtId="0" fontId="19" fillId="0" borderId="45" xfId="0" applyFont="1" applyBorder="1" applyAlignment="1">
      <alignment horizontal="left" wrapText="1"/>
    </xf>
    <xf numFmtId="164" fontId="21" fillId="0" borderId="39" xfId="0" applyNumberFormat="1" applyFont="1" applyBorder="1" applyAlignment="1">
      <alignment horizontal="right" wrapText="1"/>
    </xf>
    <xf numFmtId="0" fontId="20" fillId="5" borderId="0" xfId="0" applyFont="1" applyFill="1"/>
    <xf numFmtId="165" fontId="15" fillId="5" borderId="36" xfId="1" applyNumberFormat="1" applyFont="1" applyFill="1" applyBorder="1"/>
    <xf numFmtId="0" fontId="0" fillId="5" borderId="28" xfId="0" applyFill="1" applyBorder="1"/>
    <xf numFmtId="0" fontId="20" fillId="5" borderId="11" xfId="0" applyFont="1" applyFill="1" applyBorder="1"/>
    <xf numFmtId="0" fontId="0" fillId="5" borderId="0" xfId="0" applyFill="1"/>
    <xf numFmtId="44" fontId="0" fillId="5" borderId="0" xfId="1" applyFont="1" applyFill="1" applyBorder="1"/>
    <xf numFmtId="3" fontId="20" fillId="5" borderId="11" xfId="0" applyNumberFormat="1" applyFont="1" applyFill="1" applyBorder="1"/>
    <xf numFmtId="3" fontId="20" fillId="5" borderId="0" xfId="0" applyNumberFormat="1" applyFont="1" applyFill="1"/>
    <xf numFmtId="164" fontId="20" fillId="0" borderId="36" xfId="0" applyNumberFormat="1" applyFont="1" applyBorder="1"/>
    <xf numFmtId="164" fontId="20" fillId="0" borderId="47" xfId="0" applyNumberFormat="1" applyFont="1" applyBorder="1"/>
    <xf numFmtId="0" fontId="9" fillId="3" borderId="28" xfId="0" applyFont="1" applyFill="1" applyBorder="1"/>
    <xf numFmtId="0" fontId="9" fillId="3" borderId="31" xfId="0" applyFont="1" applyFill="1" applyBorder="1"/>
    <xf numFmtId="0" fontId="12" fillId="6" borderId="17" xfId="0" applyFont="1" applyFill="1" applyBorder="1" applyAlignment="1">
      <alignment horizontal="left" wrapText="1"/>
    </xf>
    <xf numFmtId="0" fontId="12" fillId="6" borderId="8" xfId="0" applyFont="1" applyFill="1" applyBorder="1" applyAlignment="1">
      <alignment horizontal="left" wrapText="1"/>
    </xf>
    <xf numFmtId="3" fontId="22" fillId="0" borderId="28" xfId="0" applyNumberFormat="1" applyFont="1" applyBorder="1"/>
    <xf numFmtId="0" fontId="14" fillId="6" borderId="0" xfId="0" applyFont="1" applyFill="1" applyAlignment="1">
      <alignment horizontal="center"/>
    </xf>
    <xf numFmtId="164" fontId="20" fillId="5" borderId="11" xfId="0" applyNumberFormat="1" applyFont="1" applyFill="1" applyBorder="1"/>
    <xf numFmtId="165" fontId="23" fillId="0" borderId="28" xfId="1" applyNumberFormat="1" applyFont="1" applyBorder="1"/>
    <xf numFmtId="165" fontId="0" fillId="0" borderId="28" xfId="0" applyNumberFormat="1" applyBorder="1"/>
    <xf numFmtId="0" fontId="27" fillId="0" borderId="36" xfId="0" applyFont="1" applyBorder="1"/>
    <xf numFmtId="165" fontId="0" fillId="0" borderId="35" xfId="1" applyNumberFormat="1" applyFont="1" applyFill="1" applyBorder="1"/>
    <xf numFmtId="165" fontId="0" fillId="0" borderId="48" xfId="1" applyNumberFormat="1" applyFont="1" applyFill="1" applyBorder="1"/>
    <xf numFmtId="165" fontId="0" fillId="0" borderId="46" xfId="0" applyNumberFormat="1" applyBorder="1"/>
    <xf numFmtId="3" fontId="0" fillId="0" borderId="28" xfId="0" applyNumberFormat="1" applyBorder="1"/>
    <xf numFmtId="165" fontId="28" fillId="0" borderId="28" xfId="1" applyNumberFormat="1" applyFont="1" applyBorder="1"/>
    <xf numFmtId="165" fontId="11" fillId="0" borderId="36" xfId="1" applyNumberFormat="1" applyFont="1" applyBorder="1"/>
    <xf numFmtId="165" fontId="11" fillId="0" borderId="37" xfId="1" applyNumberFormat="1" applyFont="1" applyBorder="1"/>
    <xf numFmtId="165" fontId="11" fillId="0" borderId="27" xfId="1" applyNumberFormat="1" applyFont="1" applyBorder="1"/>
    <xf numFmtId="165" fontId="11" fillId="0" borderId="39" xfId="1" applyNumberFormat="1" applyFont="1" applyBorder="1"/>
    <xf numFmtId="165" fontId="11" fillId="0" borderId="36" xfId="1" applyNumberFormat="1" applyFont="1" applyFill="1" applyBorder="1"/>
    <xf numFmtId="0" fontId="20" fillId="0" borderId="19" xfId="0" applyFont="1" applyBorder="1"/>
    <xf numFmtId="0" fontId="20" fillId="0" borderId="28" xfId="0" applyFont="1" applyBorder="1"/>
    <xf numFmtId="165" fontId="11" fillId="0" borderId="28" xfId="1" applyNumberFormat="1" applyFont="1" applyFill="1" applyBorder="1"/>
    <xf numFmtId="165" fontId="9" fillId="0" borderId="28" xfId="1" applyNumberFormat="1" applyFont="1" applyBorder="1"/>
    <xf numFmtId="44" fontId="0" fillId="0" borderId="0" xfId="1" applyFont="1"/>
    <xf numFmtId="44" fontId="0" fillId="0" borderId="0" xfId="1" applyFont="1" applyBorder="1"/>
    <xf numFmtId="0" fontId="10" fillId="2" borderId="30" xfId="0" applyFont="1" applyFill="1" applyBorder="1" applyAlignment="1">
      <alignment horizontal="right" wrapText="1"/>
    </xf>
    <xf numFmtId="0" fontId="10" fillId="2" borderId="51" xfId="0" applyFont="1" applyFill="1" applyBorder="1" applyAlignment="1">
      <alignment horizontal="right" wrapText="1"/>
    </xf>
    <xf numFmtId="0" fontId="10" fillId="2" borderId="52" xfId="0" applyFont="1" applyFill="1" applyBorder="1" applyAlignment="1">
      <alignment horizontal="right" wrapText="1"/>
    </xf>
    <xf numFmtId="0" fontId="11" fillId="0" borderId="28" xfId="0" applyFont="1" applyBorder="1" applyAlignment="1">
      <alignment horizontal="left" wrapText="1"/>
    </xf>
    <xf numFmtId="0" fontId="11" fillId="7" borderId="28" xfId="0" applyFont="1" applyFill="1" applyBorder="1" applyAlignment="1">
      <alignment horizontal="left" wrapText="1"/>
    </xf>
    <xf numFmtId="0" fontId="11" fillId="7" borderId="28" xfId="0" applyFont="1" applyFill="1" applyBorder="1"/>
    <xf numFmtId="0" fontId="10" fillId="2" borderId="53" xfId="0" applyFont="1" applyFill="1" applyBorder="1" applyAlignment="1">
      <alignment horizontal="right" wrapText="1"/>
    </xf>
    <xf numFmtId="0" fontId="10" fillId="2" borderId="54" xfId="0" applyFont="1" applyFill="1" applyBorder="1" applyAlignment="1">
      <alignment horizontal="center" wrapText="1"/>
    </xf>
    <xf numFmtId="0" fontId="12" fillId="2" borderId="32" xfId="0" applyFont="1" applyFill="1" applyBorder="1" applyAlignment="1">
      <alignment horizontal="right" wrapText="1"/>
    </xf>
    <xf numFmtId="0" fontId="10" fillId="2" borderId="32" xfId="0" applyFont="1" applyFill="1" applyBorder="1" applyAlignment="1">
      <alignment horizontal="right" wrapText="1"/>
    </xf>
    <xf numFmtId="165" fontId="20" fillId="0" borderId="20" xfId="1" applyNumberFormat="1" applyFont="1" applyFill="1" applyBorder="1"/>
    <xf numFmtId="165" fontId="20" fillId="0" borderId="50" xfId="1" applyNumberFormat="1" applyFont="1" applyFill="1" applyBorder="1"/>
    <xf numFmtId="0" fontId="11" fillId="0" borderId="28" xfId="0" applyFont="1" applyBorder="1" applyAlignment="1">
      <alignment horizontal="left"/>
    </xf>
    <xf numFmtId="0" fontId="11" fillId="4" borderId="28" xfId="0" applyFont="1" applyFill="1" applyBorder="1" applyAlignment="1">
      <alignment horizontal="left" wrapText="1"/>
    </xf>
    <xf numFmtId="0" fontId="10" fillId="2" borderId="28" xfId="0" applyFont="1" applyFill="1" applyBorder="1" applyAlignment="1">
      <alignment horizontal="center"/>
    </xf>
    <xf numFmtId="0" fontId="15" fillId="6" borderId="28" xfId="0" applyFont="1" applyFill="1" applyBorder="1" applyAlignment="1">
      <alignment horizontal="left" wrapText="1"/>
    </xf>
    <xf numFmtId="0" fontId="13" fillId="2" borderId="51" xfId="0" applyFont="1" applyFill="1" applyBorder="1" applyAlignment="1">
      <alignment horizontal="right" wrapText="1"/>
    </xf>
    <xf numFmtId="0" fontId="14" fillId="6" borderId="28" xfId="0" applyFont="1" applyFill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0" fontId="10" fillId="2" borderId="31" xfId="0" applyFont="1" applyFill="1" applyBorder="1" applyAlignment="1">
      <alignment horizontal="center"/>
    </xf>
    <xf numFmtId="165" fontId="20" fillId="0" borderId="34" xfId="1" applyNumberFormat="1" applyFont="1" applyFill="1" applyBorder="1" applyAlignment="1">
      <alignment horizontal="right" vertical="center"/>
    </xf>
    <xf numFmtId="165" fontId="9" fillId="0" borderId="28" xfId="1" applyNumberFormat="1" applyFont="1" applyFill="1" applyBorder="1" applyAlignment="1">
      <alignment horizontal="right" wrapText="1"/>
    </xf>
    <xf numFmtId="165" fontId="20" fillId="0" borderId="49" xfId="1" applyNumberFormat="1" applyFont="1" applyFill="1" applyBorder="1"/>
    <xf numFmtId="3" fontId="9" fillId="0" borderId="28" xfId="0" applyNumberFormat="1" applyFont="1" applyBorder="1" applyAlignment="1">
      <alignment horizontal="right" wrapText="1"/>
    </xf>
    <xf numFmtId="165" fontId="11" fillId="0" borderId="47" xfId="1" applyNumberFormat="1" applyFont="1" applyBorder="1"/>
    <xf numFmtId="165" fontId="9" fillId="0" borderId="28" xfId="1" applyNumberFormat="1" applyFont="1" applyFill="1" applyBorder="1" applyAlignment="1">
      <alignment horizontal="right"/>
    </xf>
    <xf numFmtId="165" fontId="0" fillId="0" borderId="34" xfId="1" applyNumberFormat="1" applyFont="1" applyBorder="1"/>
    <xf numFmtId="165" fontId="15" fillId="0" borderId="28" xfId="1" applyNumberFormat="1" applyFont="1" applyFill="1" applyBorder="1" applyAlignment="1">
      <alignment horizontal="right" wrapText="1"/>
    </xf>
    <xf numFmtId="0" fontId="10" fillId="2" borderId="55" xfId="0" applyFont="1" applyFill="1" applyBorder="1" applyAlignment="1">
      <alignment horizontal="center"/>
    </xf>
    <xf numFmtId="0" fontId="15" fillId="0" borderId="28" xfId="0" applyFont="1" applyBorder="1" applyAlignment="1">
      <alignment horizontal="left" wrapText="1"/>
    </xf>
    <xf numFmtId="0" fontId="17" fillId="0" borderId="28" xfId="0" applyFont="1" applyBorder="1" applyAlignment="1">
      <alignment horizontal="left" wrapText="1"/>
    </xf>
    <xf numFmtId="165" fontId="16" fillId="0" borderId="28" xfId="1" applyNumberFormat="1" applyFont="1" applyBorder="1"/>
    <xf numFmtId="165" fontId="29" fillId="0" borderId="28" xfId="1" applyNumberFormat="1" applyFont="1" applyBorder="1"/>
    <xf numFmtId="0" fontId="15" fillId="0" borderId="28" xfId="0" applyFont="1" applyBorder="1"/>
    <xf numFmtId="0" fontId="17" fillId="0" borderId="28" xfId="0" applyFont="1" applyBorder="1" applyAlignment="1">
      <alignment wrapText="1"/>
    </xf>
    <xf numFmtId="165" fontId="0" fillId="0" borderId="0" xfId="1" applyNumberFormat="1" applyFont="1" applyFill="1" applyBorder="1"/>
    <xf numFmtId="0" fontId="10" fillId="2" borderId="33" xfId="0" applyFont="1" applyFill="1" applyBorder="1" applyAlignment="1">
      <alignment horizontal="right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5" fontId="15" fillId="3" borderId="36" xfId="1" applyNumberFormat="1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165" fontId="11" fillId="0" borderId="0" xfId="1" applyNumberFormat="1" applyFont="1" applyBorder="1"/>
    <xf numFmtId="165" fontId="0" fillId="0" borderId="35" xfId="1" applyNumberFormat="1" applyFont="1" applyBorder="1"/>
    <xf numFmtId="3" fontId="20" fillId="0" borderId="41" xfId="0" applyNumberFormat="1" applyFont="1" applyBorder="1" applyAlignment="1">
      <alignment horizontal="right" vertical="center"/>
    </xf>
    <xf numFmtId="165" fontId="20" fillId="0" borderId="41" xfId="0" applyNumberFormat="1" applyFont="1" applyBorder="1"/>
    <xf numFmtId="165" fontId="0" fillId="0" borderId="57" xfId="0" applyNumberFormat="1" applyBorder="1"/>
    <xf numFmtId="165" fontId="9" fillId="0" borderId="19" xfId="1" applyNumberFormat="1" applyFont="1" applyFill="1" applyBorder="1" applyAlignment="1">
      <alignment horizontal="right" wrapText="1"/>
    </xf>
    <xf numFmtId="0" fontId="12" fillId="6" borderId="28" xfId="0" applyFont="1" applyFill="1" applyBorder="1" applyAlignment="1">
      <alignment horizontal="left" wrapText="1"/>
    </xf>
    <xf numFmtId="165" fontId="15" fillId="0" borderId="48" xfId="1" applyNumberFormat="1" applyFont="1" applyBorder="1"/>
    <xf numFmtId="0" fontId="30" fillId="2" borderId="55" xfId="0" applyFont="1" applyFill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165" fontId="15" fillId="0" borderId="19" xfId="1" applyNumberFormat="1" applyFont="1" applyFill="1" applyBorder="1" applyAlignment="1">
      <alignment horizontal="right" wrapText="1"/>
    </xf>
    <xf numFmtId="3" fontId="9" fillId="0" borderId="19" xfId="0" applyNumberFormat="1" applyFont="1" applyBorder="1" applyAlignment="1">
      <alignment horizontal="right" wrapText="1"/>
    </xf>
    <xf numFmtId="44" fontId="0" fillId="8" borderId="0" xfId="1" applyFont="1" applyFill="1"/>
    <xf numFmtId="165" fontId="0" fillId="0" borderId="0" xfId="0" applyNumberFormat="1"/>
    <xf numFmtId="164" fontId="15" fillId="0" borderId="0" xfId="0" applyNumberFormat="1" applyFont="1"/>
    <xf numFmtId="164" fontId="11" fillId="0" borderId="0" xfId="0" applyNumberFormat="1" applyFont="1"/>
    <xf numFmtId="165" fontId="9" fillId="0" borderId="28" xfId="0" applyNumberFormat="1" applyFont="1" applyBorder="1"/>
    <xf numFmtId="0" fontId="3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/>
    <xf numFmtId="165" fontId="0" fillId="3" borderId="48" xfId="1" applyNumberFormat="1" applyFont="1" applyFill="1" applyBorder="1"/>
    <xf numFmtId="0" fontId="9" fillId="3" borderId="0" xfId="0" applyFont="1" applyFill="1"/>
    <xf numFmtId="0" fontId="9" fillId="9" borderId="28" xfId="0" applyFont="1" applyFill="1" applyBorder="1" applyAlignment="1">
      <alignment horizontal="center" vertical="center"/>
    </xf>
    <xf numFmtId="44" fontId="0" fillId="0" borderId="28" xfId="1" applyFont="1" applyBorder="1"/>
    <xf numFmtId="44" fontId="0" fillId="0" borderId="28" xfId="0" applyNumberFormat="1" applyBorder="1"/>
    <xf numFmtId="44" fontId="0" fillId="0" borderId="28" xfId="1" applyFont="1" applyFill="1" applyBorder="1"/>
    <xf numFmtId="44" fontId="20" fillId="0" borderId="28" xfId="0" applyNumberFormat="1" applyFont="1" applyBorder="1"/>
    <xf numFmtId="44" fontId="9" fillId="0" borderId="28" xfId="0" applyNumberFormat="1" applyFont="1" applyBorder="1"/>
    <xf numFmtId="0" fontId="9" fillId="0" borderId="28" xfId="0" applyFont="1" applyBorder="1" applyAlignment="1">
      <alignment horizontal="center" vertical="center"/>
    </xf>
    <xf numFmtId="44" fontId="20" fillId="0" borderId="28" xfId="1" applyFont="1" applyBorder="1"/>
    <xf numFmtId="44" fontId="9" fillId="0" borderId="28" xfId="1" applyFont="1" applyBorder="1"/>
    <xf numFmtId="166" fontId="11" fillId="0" borderId="28" xfId="0" applyNumberFormat="1" applyFont="1" applyBorder="1"/>
    <xf numFmtId="166" fontId="9" fillId="9" borderId="28" xfId="0" applyNumberFormat="1" applyFont="1" applyFill="1" applyBorder="1"/>
    <xf numFmtId="165" fontId="0" fillId="0" borderId="28" xfId="1" applyNumberFormat="1" applyFont="1" applyFill="1" applyBorder="1"/>
    <xf numFmtId="0" fontId="10" fillId="3" borderId="51" xfId="0" applyFont="1" applyFill="1" applyBorder="1" applyAlignment="1">
      <alignment horizontal="right" wrapText="1"/>
    </xf>
    <xf numFmtId="0" fontId="27" fillId="8" borderId="36" xfId="0" applyFont="1" applyFill="1" applyBorder="1"/>
    <xf numFmtId="44" fontId="0" fillId="0" borderId="0" xfId="1" applyFont="1" applyFill="1"/>
    <xf numFmtId="44" fontId="20" fillId="0" borderId="28" xfId="1" applyFont="1" applyFill="1" applyBorder="1"/>
    <xf numFmtId="44" fontId="9" fillId="9" borderId="28" xfId="0" applyNumberFormat="1" applyFont="1" applyFill="1" applyBorder="1"/>
    <xf numFmtId="44" fontId="9" fillId="7" borderId="28" xfId="0" applyNumberFormat="1" applyFont="1" applyFill="1" applyBorder="1"/>
    <xf numFmtId="0" fontId="34" fillId="0" borderId="28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7" xfId="0" applyFont="1" applyBorder="1"/>
    <xf numFmtId="0" fontId="9" fillId="0" borderId="27" xfId="0" applyFont="1" applyBorder="1" applyAlignment="1">
      <alignment horizontal="center"/>
    </xf>
    <xf numFmtId="165" fontId="0" fillId="0" borderId="0" xfId="1" applyNumberFormat="1" applyFont="1"/>
    <xf numFmtId="165" fontId="20" fillId="0" borderId="0" xfId="1" applyNumberFormat="1" applyFont="1"/>
    <xf numFmtId="165" fontId="0" fillId="0" borderId="59" xfId="1" applyNumberFormat="1" applyFont="1" applyBorder="1"/>
  </cellXfs>
  <cellStyles count="3">
    <cellStyle name="Currency" xfId="1" builtinId="4"/>
    <cellStyle name="Normal" xfId="0" builtinId="0"/>
    <cellStyle name="Note" xfId="2" builtinId="10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  <color rgb="FFF579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7</xdr:row>
      <xdr:rowOff>47625</xdr:rowOff>
    </xdr:from>
    <xdr:to>
      <xdr:col>5</xdr:col>
      <xdr:colOff>0</xdr:colOff>
      <xdr:row>7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4FD53F-41F5-48E5-994E-24D4CAEACD34}"/>
            </a:ext>
          </a:extLst>
        </xdr:cNvPr>
        <xdr:cNvSpPr txBox="1"/>
      </xdr:nvSpPr>
      <xdr:spPr>
        <a:xfrm>
          <a:off x="5410200" y="1504950"/>
          <a:ext cx="762000" cy="17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16 RESIDENTS</a:t>
          </a:r>
        </a:p>
      </xdr:txBody>
    </xdr:sp>
    <xdr:clientData/>
  </xdr:twoCellAnchor>
  <xdr:twoCellAnchor>
    <xdr:from>
      <xdr:col>4</xdr:col>
      <xdr:colOff>85724</xdr:colOff>
      <xdr:row>8</xdr:row>
      <xdr:rowOff>133350</xdr:rowOff>
    </xdr:from>
    <xdr:to>
      <xdr:col>5</xdr:col>
      <xdr:colOff>9524</xdr:colOff>
      <xdr:row>8</xdr:row>
      <xdr:rowOff>295275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836368-8846-4DB9-A8CE-76F752AB49FC}"/>
            </a:ext>
          </a:extLst>
        </xdr:cNvPr>
        <xdr:cNvSpPr txBox="1"/>
      </xdr:nvSpPr>
      <xdr:spPr>
        <a:xfrm>
          <a:off x="5410199" y="2076450"/>
          <a:ext cx="771525" cy="16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4 RESIDENTS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7</xdr:row>
      <xdr:rowOff>47625</xdr:rowOff>
    </xdr:from>
    <xdr:to>
      <xdr:col>5</xdr:col>
      <xdr:colOff>0</xdr:colOff>
      <xdr:row>7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63921B-B170-42A4-9711-99BC4894DBDC}"/>
            </a:ext>
          </a:extLst>
        </xdr:cNvPr>
        <xdr:cNvSpPr txBox="1"/>
      </xdr:nvSpPr>
      <xdr:spPr>
        <a:xfrm>
          <a:off x="4953000" y="1504950"/>
          <a:ext cx="1104900" cy="171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16 RESIDENTS</a:t>
          </a:r>
        </a:p>
      </xdr:txBody>
    </xdr:sp>
    <xdr:clientData/>
  </xdr:twoCellAnchor>
  <xdr:twoCellAnchor>
    <xdr:from>
      <xdr:col>4</xdr:col>
      <xdr:colOff>85724</xdr:colOff>
      <xdr:row>8</xdr:row>
      <xdr:rowOff>133350</xdr:rowOff>
    </xdr:from>
    <xdr:to>
      <xdr:col>5</xdr:col>
      <xdr:colOff>9524</xdr:colOff>
      <xdr:row>8</xdr:row>
      <xdr:rowOff>295275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50AE2FB-40F5-41A7-BDC4-C33B26004A7F}"/>
            </a:ext>
          </a:extLst>
        </xdr:cNvPr>
        <xdr:cNvSpPr txBox="1"/>
      </xdr:nvSpPr>
      <xdr:spPr>
        <a:xfrm>
          <a:off x="4952999" y="2076450"/>
          <a:ext cx="1114425" cy="16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4 RESIDENTS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6"/>
  <sheetViews>
    <sheetView workbookViewId="0"/>
  </sheetViews>
  <sheetFormatPr defaultRowHeight="12.5" x14ac:dyDescent="0.25"/>
  <sheetData>
    <row r="1" spans="1:15" ht="16.149999999999999" customHeight="1" x14ac:dyDescent="0.25">
      <c r="A1" s="4" t="s">
        <v>344</v>
      </c>
      <c r="B1" s="1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6" t="s">
        <v>12</v>
      </c>
      <c r="O1" s="7" t="s">
        <v>343</v>
      </c>
    </row>
    <row r="2" spans="1:15" ht="16.149999999999999" customHeight="1" x14ac:dyDescent="0.25">
      <c r="A2" s="36" t="s">
        <v>13</v>
      </c>
      <c r="B2" s="37" t="s">
        <v>14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10"/>
    </row>
    <row r="3" spans="1:15" ht="16.149999999999999" customHeight="1" x14ac:dyDescent="0.25">
      <c r="A3" s="12" t="s">
        <v>15</v>
      </c>
      <c r="B3" s="13" t="s">
        <v>16</v>
      </c>
      <c r="C3" s="8">
        <v>1000</v>
      </c>
      <c r="D3" s="8">
        <v>1000</v>
      </c>
      <c r="E3" s="8">
        <v>1000</v>
      </c>
      <c r="F3" s="8">
        <v>1000</v>
      </c>
      <c r="G3" s="8">
        <v>1000</v>
      </c>
      <c r="H3" s="8">
        <v>1000</v>
      </c>
      <c r="I3" s="8">
        <v>1000</v>
      </c>
      <c r="J3" s="8">
        <v>1000</v>
      </c>
      <c r="K3" s="8">
        <v>1000</v>
      </c>
      <c r="L3" s="8">
        <v>1000</v>
      </c>
      <c r="M3" s="8">
        <v>1000</v>
      </c>
      <c r="N3" s="9">
        <v>1000</v>
      </c>
      <c r="O3" s="10">
        <f>SUM(C3:N3)</f>
        <v>12000</v>
      </c>
    </row>
    <row r="4" spans="1:15" ht="16.149999999999999" customHeight="1" x14ac:dyDescent="0.25">
      <c r="A4" s="2" t="s">
        <v>17</v>
      </c>
      <c r="B4" s="3" t="s">
        <v>18</v>
      </c>
      <c r="C4" s="8">
        <v>1000</v>
      </c>
      <c r="D4" s="8">
        <v>1000</v>
      </c>
      <c r="E4" s="8">
        <v>1000</v>
      </c>
      <c r="F4" s="8">
        <v>1000</v>
      </c>
      <c r="G4" s="8">
        <v>1000</v>
      </c>
      <c r="H4" s="8">
        <v>1000</v>
      </c>
      <c r="I4" s="8">
        <v>1000</v>
      </c>
      <c r="J4" s="8">
        <v>1000</v>
      </c>
      <c r="K4" s="8">
        <v>1000</v>
      </c>
      <c r="L4" s="8">
        <v>1000</v>
      </c>
      <c r="M4" s="8">
        <v>1000</v>
      </c>
      <c r="N4" s="9">
        <v>1000</v>
      </c>
      <c r="O4" s="10" t="e">
        <f>#N/A</f>
        <v>#N/A</v>
      </c>
    </row>
    <row r="5" spans="1:15" ht="16.149999999999999" customHeight="1" x14ac:dyDescent="0.25">
      <c r="A5" s="2" t="s">
        <v>19</v>
      </c>
      <c r="B5" s="3" t="s">
        <v>20</v>
      </c>
      <c r="C5" s="8">
        <v>500</v>
      </c>
      <c r="D5" s="8">
        <v>500</v>
      </c>
      <c r="E5" s="8">
        <v>500</v>
      </c>
      <c r="F5" s="8">
        <v>500</v>
      </c>
      <c r="G5" s="8">
        <v>500</v>
      </c>
      <c r="H5" s="8">
        <v>500</v>
      </c>
      <c r="I5" s="8">
        <v>500</v>
      </c>
      <c r="J5" s="8">
        <v>500</v>
      </c>
      <c r="K5" s="8">
        <v>500</v>
      </c>
      <c r="L5" s="8">
        <v>500</v>
      </c>
      <c r="M5" s="8">
        <v>500</v>
      </c>
      <c r="N5" s="9">
        <v>500</v>
      </c>
      <c r="O5" s="10" t="e">
        <f>#N/A</f>
        <v>#N/A</v>
      </c>
    </row>
    <row r="6" spans="1:15" ht="16.149999999999999" customHeight="1" x14ac:dyDescent="0.25">
      <c r="A6" s="2" t="s">
        <v>21</v>
      </c>
      <c r="B6" s="3" t="s">
        <v>22</v>
      </c>
      <c r="C6" s="8">
        <v>125</v>
      </c>
      <c r="D6" s="8">
        <v>125</v>
      </c>
      <c r="E6" s="8">
        <v>125</v>
      </c>
      <c r="F6" s="8">
        <v>125</v>
      </c>
      <c r="G6" s="8">
        <v>125</v>
      </c>
      <c r="H6" s="8">
        <v>125</v>
      </c>
      <c r="I6" s="8">
        <v>125</v>
      </c>
      <c r="J6" s="8">
        <v>125</v>
      </c>
      <c r="K6" s="8">
        <v>125</v>
      </c>
      <c r="L6" s="8">
        <v>125</v>
      </c>
      <c r="M6" s="8">
        <v>125</v>
      </c>
      <c r="N6" s="9">
        <v>125</v>
      </c>
      <c r="O6" s="10" t="e">
        <f>#N/A</f>
        <v>#N/A</v>
      </c>
    </row>
    <row r="7" spans="1:15" ht="16.149999999999999" customHeight="1" x14ac:dyDescent="0.25">
      <c r="A7" s="2" t="s">
        <v>23</v>
      </c>
      <c r="B7" s="3" t="s">
        <v>24</v>
      </c>
      <c r="C7" s="8">
        <v>50</v>
      </c>
      <c r="D7" s="8">
        <v>50</v>
      </c>
      <c r="E7" s="8">
        <v>50</v>
      </c>
      <c r="F7" s="8">
        <v>50</v>
      </c>
      <c r="G7" s="8">
        <v>50</v>
      </c>
      <c r="H7" s="8">
        <v>50</v>
      </c>
      <c r="I7" s="8">
        <v>50</v>
      </c>
      <c r="J7" s="8">
        <v>50</v>
      </c>
      <c r="K7" s="8">
        <v>50</v>
      </c>
      <c r="L7" s="8">
        <v>50</v>
      </c>
      <c r="M7" s="8">
        <v>50</v>
      </c>
      <c r="N7" s="9">
        <v>50</v>
      </c>
      <c r="O7" s="10" t="e">
        <f>#N/A</f>
        <v>#N/A</v>
      </c>
    </row>
    <row r="8" spans="1:15" ht="16.149999999999999" customHeight="1" x14ac:dyDescent="0.25">
      <c r="A8" s="2" t="s">
        <v>25</v>
      </c>
      <c r="B8" s="3" t="s">
        <v>26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9">
        <v>0</v>
      </c>
      <c r="O8" s="10" t="e">
        <f>#N/A</f>
        <v>#N/A</v>
      </c>
    </row>
    <row r="9" spans="1:15" ht="16.149999999999999" customHeight="1" x14ac:dyDescent="0.25">
      <c r="A9" s="2" t="s">
        <v>27</v>
      </c>
      <c r="B9" s="34" t="s">
        <v>345</v>
      </c>
      <c r="C9" s="8">
        <v>64542</v>
      </c>
      <c r="D9" s="8">
        <v>58296</v>
      </c>
      <c r="E9" s="8">
        <v>64542</v>
      </c>
      <c r="F9" s="8">
        <v>62460</v>
      </c>
      <c r="G9" s="8">
        <v>64542</v>
      </c>
      <c r="H9" s="8">
        <v>62460</v>
      </c>
      <c r="I9" s="8">
        <v>61442</v>
      </c>
      <c r="J9" s="8">
        <v>61442</v>
      </c>
      <c r="K9" s="8">
        <v>59460</v>
      </c>
      <c r="L9" s="8">
        <v>61442</v>
      </c>
      <c r="M9" s="8">
        <v>59460</v>
      </c>
      <c r="N9" s="9">
        <v>61442</v>
      </c>
      <c r="O9" s="10" t="e">
        <f>#N/A</f>
        <v>#N/A</v>
      </c>
    </row>
    <row r="10" spans="1:15" ht="16.149999999999999" customHeight="1" x14ac:dyDescent="0.25">
      <c r="A10" s="2" t="s">
        <v>28</v>
      </c>
      <c r="B10" s="3" t="s">
        <v>29</v>
      </c>
      <c r="C10" s="8">
        <v>73835</v>
      </c>
      <c r="D10" s="8">
        <v>66690</v>
      </c>
      <c r="E10" s="8">
        <v>73835</v>
      </c>
      <c r="F10" s="8">
        <v>71453</v>
      </c>
      <c r="G10" s="8">
        <v>73835</v>
      </c>
      <c r="H10" s="8">
        <v>71453</v>
      </c>
      <c r="I10" s="8">
        <v>73835</v>
      </c>
      <c r="J10" s="8">
        <v>73835</v>
      </c>
      <c r="K10" s="8">
        <v>71453</v>
      </c>
      <c r="L10" s="8">
        <v>73835</v>
      </c>
      <c r="M10" s="8">
        <v>71453</v>
      </c>
      <c r="N10" s="9">
        <v>73835</v>
      </c>
      <c r="O10" s="10" t="e">
        <f>#N/A</f>
        <v>#N/A</v>
      </c>
    </row>
    <row r="11" spans="1:15" ht="16.149999999999999" customHeight="1" x14ac:dyDescent="0.25">
      <c r="A11" s="2" t="s">
        <v>30</v>
      </c>
      <c r="B11" s="3" t="s">
        <v>31</v>
      </c>
      <c r="C11" s="8">
        <v>5633</v>
      </c>
      <c r="D11" s="8">
        <v>5633</v>
      </c>
      <c r="E11" s="8">
        <v>5633</v>
      </c>
      <c r="F11" s="8">
        <v>5633</v>
      </c>
      <c r="G11" s="8">
        <v>5633</v>
      </c>
      <c r="H11" s="8">
        <v>5633</v>
      </c>
      <c r="I11" s="8">
        <v>1872</v>
      </c>
      <c r="J11" s="8">
        <v>1872</v>
      </c>
      <c r="K11" s="8">
        <v>1872</v>
      </c>
      <c r="L11" s="8">
        <v>1872</v>
      </c>
      <c r="M11" s="8">
        <v>1872</v>
      </c>
      <c r="N11" s="9">
        <v>1872</v>
      </c>
      <c r="O11" s="10" t="e">
        <f>#N/A</f>
        <v>#N/A</v>
      </c>
    </row>
    <row r="12" spans="1:15" s="19" customFormat="1" ht="16.149999999999999" customHeight="1" x14ac:dyDescent="0.25">
      <c r="A12" s="14" t="s">
        <v>32</v>
      </c>
      <c r="B12" s="15" t="s">
        <v>33</v>
      </c>
      <c r="C12" s="16">
        <v>5000</v>
      </c>
      <c r="D12" s="16">
        <v>30000</v>
      </c>
      <c r="E12" s="16">
        <v>112500</v>
      </c>
      <c r="F12" s="16">
        <v>100000</v>
      </c>
      <c r="G12" s="16">
        <v>150000</v>
      </c>
      <c r="H12" s="16">
        <v>16000</v>
      </c>
      <c r="I12" s="16">
        <v>200000</v>
      </c>
      <c r="J12" s="16">
        <v>9700</v>
      </c>
      <c r="K12" s="16">
        <v>4850</v>
      </c>
      <c r="L12" s="16">
        <v>2300</v>
      </c>
      <c r="M12" s="16">
        <v>0</v>
      </c>
      <c r="N12" s="17">
        <v>0</v>
      </c>
      <c r="O12" s="18" t="e">
        <f>#N/A</f>
        <v>#N/A</v>
      </c>
    </row>
    <row r="13" spans="1:15" ht="16.149999999999999" customHeight="1" x14ac:dyDescent="0.25">
      <c r="A13" s="12"/>
      <c r="B13" s="13"/>
      <c r="C13" s="27">
        <f>SUM(C3:C12)</f>
        <v>151685</v>
      </c>
      <c r="D13" s="27" t="e">
        <f>#N/A</f>
        <v>#N/A</v>
      </c>
      <c r="E13" s="27" t="e">
        <f>#N/A</f>
        <v>#N/A</v>
      </c>
      <c r="F13" s="27" t="e">
        <f>#N/A</f>
        <v>#N/A</v>
      </c>
      <c r="G13" s="27" t="e">
        <f>#N/A</f>
        <v>#N/A</v>
      </c>
      <c r="H13" s="27" t="e">
        <f>#N/A</f>
        <v>#N/A</v>
      </c>
      <c r="I13" s="27" t="e">
        <f>#N/A</f>
        <v>#N/A</v>
      </c>
      <c r="J13" s="27" t="e">
        <f>#N/A</f>
        <v>#N/A</v>
      </c>
      <c r="K13" s="27" t="e">
        <f>#N/A</f>
        <v>#N/A</v>
      </c>
      <c r="L13" s="27" t="e">
        <f>#N/A</f>
        <v>#N/A</v>
      </c>
      <c r="M13" s="27" t="e">
        <f>#N/A</f>
        <v>#N/A</v>
      </c>
      <c r="N13" s="32" t="e">
        <f>#N/A</f>
        <v>#N/A</v>
      </c>
      <c r="O13" s="33" t="e">
        <f>SUM(O3:O12)</f>
        <v>#N/A</v>
      </c>
    </row>
    <row r="14" spans="1:15" ht="16.149999999999999" customHeight="1" x14ac:dyDescent="0.25">
      <c r="A14" s="2"/>
      <c r="B14" s="3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10"/>
    </row>
    <row r="15" spans="1:15" ht="16.149999999999999" customHeight="1" x14ac:dyDescent="0.25">
      <c r="A15" s="14" t="s">
        <v>34</v>
      </c>
      <c r="B15" s="35" t="s">
        <v>35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10"/>
    </row>
    <row r="16" spans="1:15" ht="16.149999999999999" customHeight="1" x14ac:dyDescent="0.25">
      <c r="A16" s="43"/>
      <c r="B16" s="4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10"/>
    </row>
    <row r="17" spans="1:15" ht="16.149999999999999" customHeight="1" x14ac:dyDescent="0.25">
      <c r="A17" s="12" t="s">
        <v>36</v>
      </c>
      <c r="B17" s="13" t="s">
        <v>37</v>
      </c>
      <c r="C17" s="8">
        <v>5769</v>
      </c>
      <c r="D17" s="8">
        <v>5769</v>
      </c>
      <c r="E17" s="8">
        <v>5769</v>
      </c>
      <c r="F17" s="8">
        <v>5769</v>
      </c>
      <c r="G17" s="8">
        <v>5769</v>
      </c>
      <c r="H17" s="8">
        <v>5769</v>
      </c>
      <c r="I17" s="8">
        <v>8653.5</v>
      </c>
      <c r="J17" s="8">
        <v>5769</v>
      </c>
      <c r="K17" s="8">
        <v>5769</v>
      </c>
      <c r="L17" s="8">
        <v>8653.5</v>
      </c>
      <c r="M17" s="8">
        <v>5769</v>
      </c>
      <c r="N17" s="9">
        <v>5772</v>
      </c>
      <c r="O17" s="10" t="e">
        <f>#N/A</f>
        <v>#N/A</v>
      </c>
    </row>
    <row r="18" spans="1:15" ht="16.149999999999999" customHeight="1" x14ac:dyDescent="0.25">
      <c r="A18" s="2" t="s">
        <v>38</v>
      </c>
      <c r="B18" s="3" t="s">
        <v>39</v>
      </c>
      <c r="C18" s="8">
        <v>3300</v>
      </c>
      <c r="D18" s="8">
        <v>3300</v>
      </c>
      <c r="E18" s="8">
        <v>3300</v>
      </c>
      <c r="F18" s="8">
        <v>3300</v>
      </c>
      <c r="G18" s="8">
        <v>3300</v>
      </c>
      <c r="H18" s="8">
        <v>3300</v>
      </c>
      <c r="I18" s="8">
        <v>4950</v>
      </c>
      <c r="J18" s="8">
        <v>3300</v>
      </c>
      <c r="K18" s="8">
        <v>3300</v>
      </c>
      <c r="L18" s="8">
        <v>4950</v>
      </c>
      <c r="M18" s="8">
        <v>3300</v>
      </c>
      <c r="N18" s="9">
        <v>3300</v>
      </c>
      <c r="O18" s="10" t="e">
        <f>#N/A</f>
        <v>#N/A</v>
      </c>
    </row>
    <row r="19" spans="1:15" ht="16.149999999999999" customHeight="1" x14ac:dyDescent="0.25">
      <c r="A19" s="2" t="s">
        <v>40</v>
      </c>
      <c r="B19" s="3" t="s">
        <v>41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9">
        <v>500</v>
      </c>
      <c r="O19" s="10" t="e">
        <f>#N/A</f>
        <v>#N/A</v>
      </c>
    </row>
    <row r="20" spans="1:15" ht="16.149999999999999" customHeight="1" x14ac:dyDescent="0.25">
      <c r="A20" s="2" t="s">
        <v>42</v>
      </c>
      <c r="B20" s="3" t="s">
        <v>43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9">
        <v>6000</v>
      </c>
      <c r="O20" s="10" t="e">
        <f>#N/A</f>
        <v>#N/A</v>
      </c>
    </row>
    <row r="21" spans="1:15" ht="16.149999999999999" customHeight="1" x14ac:dyDescent="0.25">
      <c r="A21" s="2" t="s">
        <v>44</v>
      </c>
      <c r="B21" s="3" t="s">
        <v>45</v>
      </c>
      <c r="C21" s="8">
        <v>461.52</v>
      </c>
      <c r="D21" s="8">
        <v>461.52</v>
      </c>
      <c r="E21" s="8">
        <v>461.52</v>
      </c>
      <c r="F21" s="8">
        <v>461.52</v>
      </c>
      <c r="G21" s="8">
        <v>461.52</v>
      </c>
      <c r="H21" s="8">
        <v>461.52</v>
      </c>
      <c r="I21" s="8">
        <v>692.32</v>
      </c>
      <c r="J21" s="8">
        <v>461.52</v>
      </c>
      <c r="K21" s="8">
        <v>461.52</v>
      </c>
      <c r="L21" s="8">
        <v>692.32</v>
      </c>
      <c r="M21" s="8">
        <v>461.52</v>
      </c>
      <c r="N21" s="9">
        <v>461.52</v>
      </c>
      <c r="O21" s="10" t="e">
        <f>#N/A</f>
        <v>#N/A</v>
      </c>
    </row>
    <row r="22" spans="1:15" ht="16.149999999999999" customHeight="1" x14ac:dyDescent="0.25">
      <c r="A22" s="2" t="s">
        <v>46</v>
      </c>
      <c r="B22" s="3" t="s">
        <v>47</v>
      </c>
      <c r="C22" s="8">
        <v>264</v>
      </c>
      <c r="D22" s="8">
        <v>264</v>
      </c>
      <c r="E22" s="8">
        <v>264</v>
      </c>
      <c r="F22" s="8">
        <v>264</v>
      </c>
      <c r="G22" s="8">
        <v>264</v>
      </c>
      <c r="H22" s="8">
        <v>264</v>
      </c>
      <c r="I22" s="8">
        <v>396</v>
      </c>
      <c r="J22" s="8">
        <v>264</v>
      </c>
      <c r="K22" s="8">
        <v>264</v>
      </c>
      <c r="L22" s="8">
        <v>396</v>
      </c>
      <c r="M22" s="8">
        <v>264</v>
      </c>
      <c r="N22" s="9">
        <v>264</v>
      </c>
      <c r="O22" s="10" t="e">
        <f>#N/A</f>
        <v>#N/A</v>
      </c>
    </row>
    <row r="23" spans="1:15" ht="16.149999999999999" customHeight="1" x14ac:dyDescent="0.25">
      <c r="A23" s="2" t="s">
        <v>48</v>
      </c>
      <c r="B23" s="3" t="s">
        <v>49</v>
      </c>
      <c r="C23" s="8">
        <v>12100</v>
      </c>
      <c r="D23" s="8">
        <v>2000</v>
      </c>
      <c r="E23" s="8">
        <v>2000</v>
      </c>
      <c r="F23" s="8">
        <v>2000</v>
      </c>
      <c r="G23" s="8">
        <v>2000</v>
      </c>
      <c r="H23" s="8">
        <v>2000</v>
      </c>
      <c r="I23" s="8">
        <v>2000</v>
      </c>
      <c r="J23" s="8">
        <v>2000</v>
      </c>
      <c r="K23" s="8">
        <v>2000</v>
      </c>
      <c r="L23" s="8">
        <v>2000</v>
      </c>
      <c r="M23" s="8">
        <v>0</v>
      </c>
      <c r="N23" s="9">
        <v>0</v>
      </c>
      <c r="O23" s="10">
        <f>SUM(C23:N23)</f>
        <v>30100</v>
      </c>
    </row>
    <row r="24" spans="1:15" ht="16.149999999999999" customHeight="1" x14ac:dyDescent="0.25">
      <c r="A24" s="2" t="s">
        <v>50</v>
      </c>
      <c r="B24" s="3" t="s">
        <v>51</v>
      </c>
      <c r="C24" s="8">
        <v>1600</v>
      </c>
      <c r="D24" s="8">
        <v>200</v>
      </c>
      <c r="E24" s="8">
        <v>0</v>
      </c>
      <c r="F24" s="8">
        <v>1600</v>
      </c>
      <c r="G24" s="8">
        <v>0</v>
      </c>
      <c r="H24" s="8">
        <v>0</v>
      </c>
      <c r="I24" s="8">
        <v>1600</v>
      </c>
      <c r="J24" s="8">
        <v>200</v>
      </c>
      <c r="K24" s="8">
        <v>0</v>
      </c>
      <c r="L24" s="8">
        <v>1600</v>
      </c>
      <c r="M24" s="8">
        <v>0</v>
      </c>
      <c r="N24" s="9">
        <v>0</v>
      </c>
      <c r="O24" s="10" t="e">
        <f>#N/A</f>
        <v>#N/A</v>
      </c>
    </row>
    <row r="25" spans="1:15" ht="16.149999999999999" customHeight="1" x14ac:dyDescent="0.25">
      <c r="A25" s="2" t="s">
        <v>52</v>
      </c>
      <c r="B25" s="3" t="s">
        <v>53</v>
      </c>
      <c r="C25" s="8">
        <v>1354</v>
      </c>
      <c r="D25" s="8">
        <v>1354</v>
      </c>
      <c r="E25" s="8">
        <v>1354</v>
      </c>
      <c r="F25" s="8">
        <v>1354</v>
      </c>
      <c r="G25" s="8">
        <v>1354</v>
      </c>
      <c r="H25" s="8">
        <v>1354</v>
      </c>
      <c r="I25" s="8">
        <v>1354</v>
      </c>
      <c r="J25" s="8">
        <v>1354</v>
      </c>
      <c r="K25" s="8">
        <v>1354</v>
      </c>
      <c r="L25" s="8">
        <v>1354</v>
      </c>
      <c r="M25" s="8">
        <v>1354</v>
      </c>
      <c r="N25" s="9">
        <v>1354</v>
      </c>
      <c r="O25" s="10" t="e">
        <f>#N/A</f>
        <v>#N/A</v>
      </c>
    </row>
    <row r="26" spans="1:15" ht="16.149999999999999" customHeight="1" x14ac:dyDescent="0.25">
      <c r="A26" s="2" t="s">
        <v>54</v>
      </c>
      <c r="B26" s="3" t="s">
        <v>55</v>
      </c>
      <c r="C26" s="8">
        <v>21664</v>
      </c>
      <c r="D26" s="8">
        <v>21664</v>
      </c>
      <c r="E26" s="8">
        <v>21664</v>
      </c>
      <c r="F26" s="8">
        <v>21664</v>
      </c>
      <c r="G26" s="8">
        <v>21664</v>
      </c>
      <c r="H26" s="8">
        <v>21664</v>
      </c>
      <c r="I26" s="8">
        <v>21664</v>
      </c>
      <c r="J26" s="8">
        <v>21664</v>
      </c>
      <c r="K26" s="8">
        <v>21664</v>
      </c>
      <c r="L26" s="8">
        <v>21664</v>
      </c>
      <c r="M26" s="8">
        <v>21664</v>
      </c>
      <c r="N26" s="9">
        <v>21664</v>
      </c>
      <c r="O26" s="10" t="e">
        <f>#N/A</f>
        <v>#N/A</v>
      </c>
    </row>
    <row r="27" spans="1:15" ht="16.149999999999999" customHeight="1" x14ac:dyDescent="0.25">
      <c r="A27" s="2" t="s">
        <v>56</v>
      </c>
      <c r="B27" s="3" t="s">
        <v>57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9">
        <v>0</v>
      </c>
      <c r="O27" s="10" t="e">
        <f>#N/A</f>
        <v>#N/A</v>
      </c>
    </row>
    <row r="28" spans="1:15" ht="16.899999999999999" customHeight="1" x14ac:dyDescent="0.25">
      <c r="A28" s="2" t="s">
        <v>58</v>
      </c>
      <c r="B28" s="23" t="s">
        <v>352</v>
      </c>
      <c r="C28" s="8">
        <v>1300</v>
      </c>
      <c r="D28" s="8">
        <v>1300</v>
      </c>
      <c r="E28" s="8">
        <v>1300</v>
      </c>
      <c r="F28" s="8">
        <v>1300</v>
      </c>
      <c r="G28" s="8">
        <v>1300</v>
      </c>
      <c r="H28" s="8">
        <v>1300</v>
      </c>
      <c r="I28" s="8">
        <v>1300</v>
      </c>
      <c r="J28" s="8">
        <v>1300</v>
      </c>
      <c r="K28" s="8">
        <v>1300</v>
      </c>
      <c r="L28" s="8">
        <v>1300</v>
      </c>
      <c r="M28" s="8">
        <v>1300</v>
      </c>
      <c r="N28" s="9">
        <v>1300</v>
      </c>
      <c r="O28" s="10" t="e">
        <f>#N/A</f>
        <v>#N/A</v>
      </c>
    </row>
    <row r="29" spans="1:15" ht="16.149999999999999" customHeight="1" x14ac:dyDescent="0.25">
      <c r="A29" s="2" t="s">
        <v>59</v>
      </c>
      <c r="B29" s="3" t="s">
        <v>60</v>
      </c>
      <c r="C29" s="8">
        <v>500</v>
      </c>
      <c r="D29" s="8">
        <v>500</v>
      </c>
      <c r="E29" s="8">
        <v>500</v>
      </c>
      <c r="F29" s="8">
        <v>500</v>
      </c>
      <c r="G29" s="8">
        <v>500</v>
      </c>
      <c r="H29" s="8">
        <v>500</v>
      </c>
      <c r="I29" s="8">
        <v>500</v>
      </c>
      <c r="J29" s="8">
        <v>500</v>
      </c>
      <c r="K29" s="8">
        <v>500</v>
      </c>
      <c r="L29" s="8">
        <v>500</v>
      </c>
      <c r="M29" s="8">
        <v>500</v>
      </c>
      <c r="N29" s="9">
        <v>500</v>
      </c>
      <c r="O29" s="10" t="e">
        <f>#N/A</f>
        <v>#N/A</v>
      </c>
    </row>
    <row r="30" spans="1:15" ht="16.149999999999999" customHeight="1" x14ac:dyDescent="0.25">
      <c r="A30" s="2" t="s">
        <v>61</v>
      </c>
      <c r="B30" s="3" t="s">
        <v>62</v>
      </c>
      <c r="C30" s="8">
        <v>1900</v>
      </c>
      <c r="D30" s="8">
        <v>0</v>
      </c>
      <c r="E30" s="8">
        <v>15000</v>
      </c>
      <c r="F30" s="8">
        <v>1900</v>
      </c>
      <c r="G30" s="8">
        <v>0</v>
      </c>
      <c r="H30" s="8">
        <v>0</v>
      </c>
      <c r="I30" s="8">
        <v>1900</v>
      </c>
      <c r="J30" s="8">
        <v>0</v>
      </c>
      <c r="K30" s="8">
        <v>0</v>
      </c>
      <c r="L30" s="8">
        <v>1900</v>
      </c>
      <c r="M30" s="8">
        <v>0</v>
      </c>
      <c r="N30" s="9">
        <v>0</v>
      </c>
      <c r="O30" s="10" t="e">
        <f>#N/A</f>
        <v>#N/A</v>
      </c>
    </row>
    <row r="31" spans="1:15" ht="16.149999999999999" customHeight="1" x14ac:dyDescent="0.25">
      <c r="A31" s="2" t="s">
        <v>63</v>
      </c>
      <c r="B31" s="3" t="s">
        <v>64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900</v>
      </c>
      <c r="K31" s="8">
        <v>0</v>
      </c>
      <c r="L31" s="8">
        <v>0</v>
      </c>
      <c r="M31" s="8">
        <v>0</v>
      </c>
      <c r="N31" s="9">
        <v>0</v>
      </c>
      <c r="O31" s="10" t="e">
        <f>#N/A</f>
        <v>#N/A</v>
      </c>
    </row>
    <row r="32" spans="1:15" ht="16.149999999999999" customHeight="1" x14ac:dyDescent="0.25">
      <c r="A32" s="2" t="s">
        <v>65</v>
      </c>
      <c r="B32" s="3" t="s">
        <v>66</v>
      </c>
      <c r="C32" s="8">
        <v>5150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9">
        <v>0</v>
      </c>
      <c r="O32" s="10" t="e">
        <f>#N/A</f>
        <v>#N/A</v>
      </c>
    </row>
    <row r="33" spans="1:15" ht="16.149999999999999" customHeight="1" x14ac:dyDescent="0.25">
      <c r="A33" s="2" t="s">
        <v>67</v>
      </c>
      <c r="B33" s="3" t="s">
        <v>68</v>
      </c>
      <c r="C33" s="8">
        <v>375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16750</v>
      </c>
      <c r="M33" s="8">
        <v>0</v>
      </c>
      <c r="N33" s="9">
        <v>0</v>
      </c>
      <c r="O33" s="10" t="e">
        <f>#N/A</f>
        <v>#N/A</v>
      </c>
    </row>
    <row r="34" spans="1:15" ht="16.149999999999999" customHeight="1" x14ac:dyDescent="0.25">
      <c r="A34" s="2" t="s">
        <v>69</v>
      </c>
      <c r="B34" s="3" t="s">
        <v>70</v>
      </c>
      <c r="C34" s="8">
        <v>3050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0</v>
      </c>
      <c r="O34" s="10" t="e">
        <f>#N/A</f>
        <v>#N/A</v>
      </c>
    </row>
    <row r="35" spans="1:15" ht="16.149999999999999" customHeight="1" x14ac:dyDescent="0.25">
      <c r="A35" s="2" t="s">
        <v>71</v>
      </c>
      <c r="B35" s="3" t="s">
        <v>72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4000</v>
      </c>
      <c r="M35" s="8">
        <v>0</v>
      </c>
      <c r="N35" s="9">
        <v>0</v>
      </c>
      <c r="O35" s="10" t="e">
        <f>#N/A</f>
        <v>#N/A</v>
      </c>
    </row>
    <row r="36" spans="1:15" ht="16.149999999999999" customHeight="1" x14ac:dyDescent="0.25">
      <c r="A36" s="2" t="s">
        <v>73</v>
      </c>
      <c r="B36" s="3" t="s">
        <v>74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3300</v>
      </c>
      <c r="L36" s="8">
        <v>0</v>
      </c>
      <c r="M36" s="8">
        <v>0</v>
      </c>
      <c r="N36" s="9">
        <v>0</v>
      </c>
      <c r="O36" s="10" t="e">
        <f>#N/A</f>
        <v>#N/A</v>
      </c>
    </row>
    <row r="37" spans="1:15" ht="16.149999999999999" customHeight="1" x14ac:dyDescent="0.25">
      <c r="A37" s="2">
        <v>610280</v>
      </c>
      <c r="B37" s="34" t="s">
        <v>346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450</v>
      </c>
      <c r="M37" s="8">
        <v>0</v>
      </c>
      <c r="N37" s="9">
        <v>0</v>
      </c>
      <c r="O37" s="10" t="e">
        <f>#N/A</f>
        <v>#N/A</v>
      </c>
    </row>
    <row r="38" spans="1:15" ht="16.149999999999999" customHeight="1" x14ac:dyDescent="0.25">
      <c r="A38" s="2" t="s">
        <v>75</v>
      </c>
      <c r="B38" s="3" t="s">
        <v>76</v>
      </c>
      <c r="C38" s="8">
        <v>0</v>
      </c>
      <c r="D38" s="8">
        <v>0</v>
      </c>
      <c r="E38" s="8">
        <v>1000</v>
      </c>
      <c r="F38" s="8">
        <v>0</v>
      </c>
      <c r="G38" s="8">
        <v>1000</v>
      </c>
      <c r="H38" s="8">
        <v>0</v>
      </c>
      <c r="I38" s="8">
        <v>1000</v>
      </c>
      <c r="J38" s="8">
        <v>0</v>
      </c>
      <c r="K38" s="8">
        <v>1000</v>
      </c>
      <c r="L38" s="8">
        <v>0</v>
      </c>
      <c r="M38" s="8">
        <v>1000</v>
      </c>
      <c r="N38" s="9">
        <v>0</v>
      </c>
      <c r="O38" s="10" t="e">
        <f>#N/A</f>
        <v>#N/A</v>
      </c>
    </row>
    <row r="39" spans="1:15" ht="16.149999999999999" customHeight="1" x14ac:dyDescent="0.25">
      <c r="A39" s="2" t="s">
        <v>77</v>
      </c>
      <c r="B39" s="3" t="s">
        <v>78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9">
        <v>0</v>
      </c>
      <c r="O39" s="10" t="e">
        <f>#N/A</f>
        <v>#N/A</v>
      </c>
    </row>
    <row r="40" spans="1:15" ht="16.149999999999999" customHeight="1" x14ac:dyDescent="0.25">
      <c r="A40" s="2" t="s">
        <v>79</v>
      </c>
      <c r="B40" s="3" t="s">
        <v>80</v>
      </c>
      <c r="C40" s="8">
        <v>200</v>
      </c>
      <c r="D40" s="8">
        <v>200</v>
      </c>
      <c r="E40" s="8">
        <v>200</v>
      </c>
      <c r="F40" s="8">
        <v>200</v>
      </c>
      <c r="G40" s="8">
        <v>200</v>
      </c>
      <c r="H40" s="8">
        <v>200</v>
      </c>
      <c r="I40" s="8">
        <v>200</v>
      </c>
      <c r="J40" s="8">
        <v>200</v>
      </c>
      <c r="K40" s="8">
        <v>200</v>
      </c>
      <c r="L40" s="8">
        <v>200</v>
      </c>
      <c r="M40" s="8">
        <v>200</v>
      </c>
      <c r="N40" s="9">
        <v>200</v>
      </c>
      <c r="O40" s="10" t="e">
        <f>#N/A</f>
        <v>#N/A</v>
      </c>
    </row>
    <row r="41" spans="1:15" ht="16.149999999999999" customHeight="1" x14ac:dyDescent="0.25">
      <c r="A41" s="2" t="s">
        <v>81</v>
      </c>
      <c r="B41" s="3" t="s">
        <v>82</v>
      </c>
      <c r="C41" s="8">
        <v>0</v>
      </c>
      <c r="D41" s="8">
        <v>150</v>
      </c>
      <c r="E41" s="8">
        <v>0</v>
      </c>
      <c r="F41" s="8">
        <v>150</v>
      </c>
      <c r="G41" s="8">
        <v>0</v>
      </c>
      <c r="H41" s="8">
        <v>150</v>
      </c>
      <c r="I41" s="8">
        <v>0</v>
      </c>
      <c r="J41" s="8">
        <v>150</v>
      </c>
      <c r="K41" s="8">
        <v>0</v>
      </c>
      <c r="L41" s="8">
        <v>150</v>
      </c>
      <c r="M41" s="8">
        <v>0</v>
      </c>
      <c r="N41" s="9">
        <v>150</v>
      </c>
      <c r="O41" s="10" t="e">
        <f>#N/A</f>
        <v>#N/A</v>
      </c>
    </row>
    <row r="42" spans="1:15" ht="16.149999999999999" customHeight="1" x14ac:dyDescent="0.25">
      <c r="A42" s="2" t="s">
        <v>83</v>
      </c>
      <c r="B42" s="3" t="s">
        <v>84</v>
      </c>
      <c r="C42" s="8">
        <v>450</v>
      </c>
      <c r="D42" s="8">
        <v>450</v>
      </c>
      <c r="E42" s="8">
        <v>450</v>
      </c>
      <c r="F42" s="8">
        <v>450</v>
      </c>
      <c r="G42" s="8">
        <v>450</v>
      </c>
      <c r="H42" s="8">
        <v>450</v>
      </c>
      <c r="I42" s="8">
        <v>450</v>
      </c>
      <c r="J42" s="8">
        <v>450</v>
      </c>
      <c r="K42" s="8">
        <v>450</v>
      </c>
      <c r="L42" s="8">
        <v>450</v>
      </c>
      <c r="M42" s="8">
        <v>450</v>
      </c>
      <c r="N42" s="9">
        <v>450</v>
      </c>
      <c r="O42" s="10" t="e">
        <f>#N/A</f>
        <v>#N/A</v>
      </c>
    </row>
    <row r="43" spans="1:15" ht="16.149999999999999" customHeight="1" x14ac:dyDescent="0.25">
      <c r="A43" s="2" t="s">
        <v>85</v>
      </c>
      <c r="B43" s="3" t="s">
        <v>86</v>
      </c>
      <c r="C43" s="8">
        <v>1300</v>
      </c>
      <c r="D43" s="8">
        <v>1300</v>
      </c>
      <c r="E43" s="8">
        <v>1300</v>
      </c>
      <c r="F43" s="8">
        <v>1300</v>
      </c>
      <c r="G43" s="8">
        <v>1300</v>
      </c>
      <c r="H43" s="8">
        <v>1300</v>
      </c>
      <c r="I43" s="8">
        <v>1300</v>
      </c>
      <c r="J43" s="8">
        <v>1300</v>
      </c>
      <c r="K43" s="8">
        <v>1300</v>
      </c>
      <c r="L43" s="8">
        <v>1300</v>
      </c>
      <c r="M43" s="8">
        <v>1300</v>
      </c>
      <c r="N43" s="9">
        <v>1300</v>
      </c>
      <c r="O43" s="10" t="e">
        <f>#N/A</f>
        <v>#N/A</v>
      </c>
    </row>
    <row r="44" spans="1:15" ht="16.149999999999999" customHeight="1" x14ac:dyDescent="0.25">
      <c r="A44" s="2" t="s">
        <v>87</v>
      </c>
      <c r="B44" s="3" t="s">
        <v>88</v>
      </c>
      <c r="C44" s="8">
        <v>170</v>
      </c>
      <c r="D44" s="8">
        <v>170</v>
      </c>
      <c r="E44" s="8">
        <v>170</v>
      </c>
      <c r="F44" s="8">
        <v>170</v>
      </c>
      <c r="G44" s="8">
        <v>170</v>
      </c>
      <c r="H44" s="8">
        <v>170</v>
      </c>
      <c r="I44" s="8">
        <v>170</v>
      </c>
      <c r="J44" s="8">
        <v>170</v>
      </c>
      <c r="K44" s="8">
        <v>170</v>
      </c>
      <c r="L44" s="8">
        <v>170</v>
      </c>
      <c r="M44" s="8">
        <v>170</v>
      </c>
      <c r="N44" s="9">
        <v>130</v>
      </c>
      <c r="O44" s="10" t="e">
        <f>#N/A</f>
        <v>#N/A</v>
      </c>
    </row>
    <row r="45" spans="1:15" ht="16.149999999999999" customHeight="1" x14ac:dyDescent="0.25">
      <c r="A45" s="2"/>
      <c r="B45" s="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10"/>
    </row>
    <row r="46" spans="1:15" ht="16.149999999999999" customHeight="1" x14ac:dyDescent="0.25">
      <c r="A46" s="2" t="s">
        <v>89</v>
      </c>
      <c r="B46" s="3" t="s">
        <v>90</v>
      </c>
      <c r="C46" s="8">
        <v>0</v>
      </c>
      <c r="D46" s="8">
        <v>0</v>
      </c>
      <c r="E46" s="8">
        <v>100</v>
      </c>
      <c r="F46" s="8">
        <v>0</v>
      </c>
      <c r="G46" s="8">
        <v>0</v>
      </c>
      <c r="H46" s="8">
        <v>0</v>
      </c>
      <c r="I46" s="8">
        <v>100</v>
      </c>
      <c r="J46" s="8">
        <v>0</v>
      </c>
      <c r="K46" s="8">
        <v>0</v>
      </c>
      <c r="L46" s="8">
        <v>0</v>
      </c>
      <c r="M46" s="8">
        <v>0</v>
      </c>
      <c r="N46" s="9">
        <v>0</v>
      </c>
      <c r="O46" s="10" t="e">
        <f>#N/A</f>
        <v>#N/A</v>
      </c>
    </row>
    <row r="47" spans="1:15" ht="16.149999999999999" customHeight="1" x14ac:dyDescent="0.25">
      <c r="A47" s="2" t="s">
        <v>91</v>
      </c>
      <c r="B47" s="3" t="s">
        <v>92</v>
      </c>
      <c r="C47" s="8">
        <v>285</v>
      </c>
      <c r="D47" s="8">
        <v>285</v>
      </c>
      <c r="E47" s="8">
        <v>285</v>
      </c>
      <c r="F47" s="8">
        <v>285</v>
      </c>
      <c r="G47" s="8">
        <v>285</v>
      </c>
      <c r="H47" s="8">
        <v>285</v>
      </c>
      <c r="I47" s="8">
        <v>285</v>
      </c>
      <c r="J47" s="8">
        <v>285</v>
      </c>
      <c r="K47" s="8">
        <v>285</v>
      </c>
      <c r="L47" s="8">
        <v>285</v>
      </c>
      <c r="M47" s="8">
        <v>285</v>
      </c>
      <c r="N47" s="9">
        <v>285</v>
      </c>
      <c r="O47" s="10" t="e">
        <f>#N/A</f>
        <v>#N/A</v>
      </c>
    </row>
    <row r="48" spans="1:15" ht="16.149999999999999" customHeight="1" x14ac:dyDescent="0.25">
      <c r="A48" s="2" t="s">
        <v>93</v>
      </c>
      <c r="B48" s="3" t="s">
        <v>94</v>
      </c>
      <c r="C48" s="8">
        <v>2000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9">
        <v>0</v>
      </c>
      <c r="O48" s="10" t="e">
        <f>#N/A</f>
        <v>#N/A</v>
      </c>
    </row>
    <row r="49" spans="1:15" ht="16.149999999999999" customHeight="1" x14ac:dyDescent="0.25">
      <c r="A49" s="2" t="s">
        <v>95</v>
      </c>
      <c r="B49" s="3" t="s">
        <v>96</v>
      </c>
      <c r="C49" s="8">
        <v>0</v>
      </c>
      <c r="D49" s="8">
        <v>0</v>
      </c>
      <c r="E49" s="8">
        <v>0</v>
      </c>
      <c r="F49" s="8">
        <v>0</v>
      </c>
      <c r="G49" s="8">
        <v>500</v>
      </c>
      <c r="H49" s="8">
        <v>0</v>
      </c>
      <c r="I49" s="8">
        <v>300</v>
      </c>
      <c r="J49" s="8">
        <v>0</v>
      </c>
      <c r="K49" s="8">
        <v>500</v>
      </c>
      <c r="L49" s="8">
        <v>0</v>
      </c>
      <c r="M49" s="8">
        <v>500</v>
      </c>
      <c r="N49" s="9">
        <v>200</v>
      </c>
      <c r="O49" s="10" t="e">
        <f>#N/A</f>
        <v>#N/A</v>
      </c>
    </row>
    <row r="50" spans="1:15" ht="24.65" customHeight="1" x14ac:dyDescent="0.25">
      <c r="A50" s="2" t="s">
        <v>97</v>
      </c>
      <c r="B50" s="3" t="s">
        <v>98</v>
      </c>
      <c r="C50" s="8">
        <v>0</v>
      </c>
      <c r="D50" s="8">
        <v>400</v>
      </c>
      <c r="E50" s="8">
        <v>0</v>
      </c>
      <c r="F50" s="8">
        <v>0</v>
      </c>
      <c r="G50" s="8">
        <v>0</v>
      </c>
      <c r="H50" s="8">
        <v>400</v>
      </c>
      <c r="I50" s="8">
        <v>0</v>
      </c>
      <c r="J50" s="8">
        <v>0</v>
      </c>
      <c r="K50" s="8">
        <v>0</v>
      </c>
      <c r="L50" s="8">
        <v>400</v>
      </c>
      <c r="M50" s="8">
        <v>0</v>
      </c>
      <c r="N50" s="9">
        <v>400</v>
      </c>
      <c r="O50" s="10" t="e">
        <f>#N/A</f>
        <v>#N/A</v>
      </c>
    </row>
    <row r="51" spans="1:15" ht="16.149999999999999" customHeight="1" x14ac:dyDescent="0.25">
      <c r="A51" s="2" t="s">
        <v>99</v>
      </c>
      <c r="B51" s="3" t="s">
        <v>100</v>
      </c>
      <c r="C51" s="8">
        <v>200</v>
      </c>
      <c r="D51" s="8">
        <v>200</v>
      </c>
      <c r="E51" s="8">
        <v>200</v>
      </c>
      <c r="F51" s="8">
        <v>200</v>
      </c>
      <c r="G51" s="8">
        <v>200</v>
      </c>
      <c r="H51" s="8">
        <v>200</v>
      </c>
      <c r="I51" s="8">
        <v>200</v>
      </c>
      <c r="J51" s="8">
        <v>200</v>
      </c>
      <c r="K51" s="8">
        <v>200</v>
      </c>
      <c r="L51" s="8">
        <v>200</v>
      </c>
      <c r="M51" s="8">
        <v>200</v>
      </c>
      <c r="N51" s="9">
        <v>200</v>
      </c>
      <c r="O51" s="10" t="e">
        <f>#N/A</f>
        <v>#N/A</v>
      </c>
    </row>
    <row r="52" spans="1:15" ht="16.149999999999999" customHeight="1" x14ac:dyDescent="0.25">
      <c r="A52" s="2" t="s">
        <v>101</v>
      </c>
      <c r="B52" s="3" t="s">
        <v>102</v>
      </c>
      <c r="C52" s="8">
        <v>350</v>
      </c>
      <c r="D52" s="8">
        <v>500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9">
        <v>0</v>
      </c>
      <c r="O52" s="10" t="e">
        <f>#N/A</f>
        <v>#N/A</v>
      </c>
    </row>
    <row r="53" spans="1:15" ht="16.149999999999999" customHeight="1" x14ac:dyDescent="0.25">
      <c r="A53" s="2" t="s">
        <v>103</v>
      </c>
      <c r="B53" s="3" t="s">
        <v>104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9">
        <v>0</v>
      </c>
      <c r="O53" s="10" t="e">
        <f>#N/A</f>
        <v>#N/A</v>
      </c>
    </row>
    <row r="54" spans="1:15" ht="16.149999999999999" customHeight="1" x14ac:dyDescent="0.25">
      <c r="A54" s="2" t="s">
        <v>105</v>
      </c>
      <c r="B54" s="3" t="s">
        <v>106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9">
        <v>0</v>
      </c>
      <c r="O54" s="10" t="e">
        <f>#N/A</f>
        <v>#N/A</v>
      </c>
    </row>
    <row r="55" spans="1:15" ht="16.149999999999999" customHeight="1" x14ac:dyDescent="0.25">
      <c r="A55" s="2" t="s">
        <v>107</v>
      </c>
      <c r="B55" s="3" t="s">
        <v>108</v>
      </c>
      <c r="C55" s="8">
        <v>50</v>
      </c>
      <c r="D55" s="8">
        <v>50</v>
      </c>
      <c r="E55" s="8">
        <v>50</v>
      </c>
      <c r="F55" s="8">
        <v>50</v>
      </c>
      <c r="G55" s="8">
        <v>50</v>
      </c>
      <c r="H55" s="8">
        <v>50</v>
      </c>
      <c r="I55" s="8">
        <v>50</v>
      </c>
      <c r="J55" s="8">
        <v>50</v>
      </c>
      <c r="K55" s="8">
        <v>50</v>
      </c>
      <c r="L55" s="8">
        <v>50</v>
      </c>
      <c r="M55" s="8">
        <v>50</v>
      </c>
      <c r="N55" s="9">
        <v>50</v>
      </c>
      <c r="O55" s="10" t="e">
        <f>#N/A</f>
        <v>#N/A</v>
      </c>
    </row>
    <row r="56" spans="1:15" ht="16.149999999999999" customHeight="1" x14ac:dyDescent="0.25">
      <c r="A56" s="2" t="s">
        <v>109</v>
      </c>
      <c r="B56" s="3" t="s">
        <v>110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9">
        <v>0</v>
      </c>
      <c r="O56" s="10" t="e">
        <f>#N/A</f>
        <v>#N/A</v>
      </c>
    </row>
    <row r="57" spans="1:15" ht="16.149999999999999" customHeight="1" x14ac:dyDescent="0.25">
      <c r="A57" s="2" t="s">
        <v>111</v>
      </c>
      <c r="B57" s="3" t="s">
        <v>112</v>
      </c>
      <c r="C57" s="8">
        <v>0</v>
      </c>
      <c r="D57" s="8">
        <v>0</v>
      </c>
      <c r="E57" s="8">
        <v>500</v>
      </c>
      <c r="F57" s="8">
        <v>0</v>
      </c>
      <c r="G57" s="8">
        <v>1500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9">
        <v>0</v>
      </c>
      <c r="O57" s="10" t="e">
        <f>#N/A</f>
        <v>#N/A</v>
      </c>
    </row>
    <row r="58" spans="1:15" ht="16.149999999999999" customHeight="1" x14ac:dyDescent="0.25">
      <c r="A58" s="2" t="s">
        <v>113</v>
      </c>
      <c r="B58" s="3" t="s">
        <v>114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250</v>
      </c>
      <c r="M58" s="8">
        <v>0</v>
      </c>
      <c r="N58" s="9">
        <v>0</v>
      </c>
      <c r="O58" s="10" t="e">
        <f>#N/A</f>
        <v>#N/A</v>
      </c>
    </row>
    <row r="59" spans="1:15" ht="16.149999999999999" customHeight="1" x14ac:dyDescent="0.25">
      <c r="A59" s="2" t="s">
        <v>115</v>
      </c>
      <c r="B59" s="3" t="s">
        <v>116</v>
      </c>
      <c r="C59" s="8">
        <v>5650</v>
      </c>
      <c r="D59" s="8">
        <v>5650</v>
      </c>
      <c r="E59" s="8">
        <v>5650</v>
      </c>
      <c r="F59" s="8">
        <v>5650</v>
      </c>
      <c r="G59" s="8">
        <v>5650</v>
      </c>
      <c r="H59" s="8">
        <v>5650</v>
      </c>
      <c r="I59" s="8">
        <v>5650</v>
      </c>
      <c r="J59" s="8">
        <v>5650</v>
      </c>
      <c r="K59" s="8">
        <v>5650</v>
      </c>
      <c r="L59" s="8">
        <v>5650</v>
      </c>
      <c r="M59" s="8">
        <v>5650</v>
      </c>
      <c r="N59" s="9">
        <v>5650</v>
      </c>
      <c r="O59" s="10" t="e">
        <f>#N/A</f>
        <v>#N/A</v>
      </c>
    </row>
    <row r="60" spans="1:15" ht="16.149999999999999" customHeight="1" x14ac:dyDescent="0.25">
      <c r="A60" s="2" t="s">
        <v>117</v>
      </c>
      <c r="B60" s="23" t="s">
        <v>347</v>
      </c>
      <c r="C60" s="8">
        <v>3006</v>
      </c>
      <c r="D60" s="8">
        <v>3006</v>
      </c>
      <c r="E60" s="8">
        <v>3006</v>
      </c>
      <c r="F60" s="8">
        <v>3006</v>
      </c>
      <c r="G60" s="8">
        <v>3006</v>
      </c>
      <c r="H60" s="8">
        <v>3006</v>
      </c>
      <c r="I60" s="8">
        <v>3006</v>
      </c>
      <c r="J60" s="8">
        <v>3006</v>
      </c>
      <c r="K60" s="8">
        <v>3006</v>
      </c>
      <c r="L60" s="8">
        <v>3006</v>
      </c>
      <c r="M60" s="8">
        <v>3006</v>
      </c>
      <c r="N60" s="9">
        <v>3006</v>
      </c>
      <c r="O60" s="10" t="e">
        <f>#N/A</f>
        <v>#N/A</v>
      </c>
    </row>
    <row r="61" spans="1:15" ht="16.149999999999999" customHeight="1" x14ac:dyDescent="0.25">
      <c r="A61" s="2" t="s">
        <v>118</v>
      </c>
      <c r="B61" s="3" t="s">
        <v>119</v>
      </c>
      <c r="C61" s="8">
        <v>1170</v>
      </c>
      <c r="D61" s="8">
        <v>1170</v>
      </c>
      <c r="E61" s="8">
        <v>1170</v>
      </c>
      <c r="F61" s="8">
        <v>1170</v>
      </c>
      <c r="G61" s="8">
        <v>1170</v>
      </c>
      <c r="H61" s="8">
        <v>1170</v>
      </c>
      <c r="I61" s="8">
        <v>1170</v>
      </c>
      <c r="J61" s="8">
        <v>1170</v>
      </c>
      <c r="K61" s="8">
        <v>1170</v>
      </c>
      <c r="L61" s="8">
        <v>1170</v>
      </c>
      <c r="M61" s="8">
        <v>1170</v>
      </c>
      <c r="N61" s="9">
        <v>1170</v>
      </c>
      <c r="O61" s="10" t="e">
        <f>#N/A</f>
        <v>#N/A</v>
      </c>
    </row>
    <row r="62" spans="1:15" ht="16.149999999999999" customHeight="1" x14ac:dyDescent="0.25">
      <c r="A62" s="14" t="s">
        <v>122</v>
      </c>
      <c r="B62" s="15" t="s">
        <v>123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7">
        <v>0</v>
      </c>
      <c r="O62" s="18" t="e">
        <f>#N/A</f>
        <v>#N/A</v>
      </c>
    </row>
    <row r="63" spans="1:15" ht="16.149999999999999" customHeight="1" x14ac:dyDescent="0.25">
      <c r="A63" s="12"/>
      <c r="B63" s="13"/>
      <c r="C63" s="27" t="e">
        <f>#N/A</f>
        <v>#N/A</v>
      </c>
      <c r="D63" s="27" t="e">
        <f>#N/A</f>
        <v>#N/A</v>
      </c>
      <c r="E63" s="27" t="e">
        <f>#N/A</f>
        <v>#N/A</v>
      </c>
      <c r="F63" s="27" t="e">
        <f>#N/A</f>
        <v>#N/A</v>
      </c>
      <c r="G63" s="27" t="e">
        <f>#N/A</f>
        <v>#N/A</v>
      </c>
      <c r="H63" s="27" t="e">
        <f>#N/A</f>
        <v>#N/A</v>
      </c>
      <c r="I63" s="27" t="e">
        <f>#N/A</f>
        <v>#N/A</v>
      </c>
      <c r="J63" s="27" t="e">
        <f>#N/A</f>
        <v>#N/A</v>
      </c>
      <c r="K63" s="27" t="e">
        <f>#N/A</f>
        <v>#N/A</v>
      </c>
      <c r="L63" s="27" t="e">
        <f>#N/A</f>
        <v>#N/A</v>
      </c>
      <c r="M63" s="27" t="e">
        <f>#N/A</f>
        <v>#N/A</v>
      </c>
      <c r="N63" s="28" t="e">
        <f>#N/A</f>
        <v>#N/A</v>
      </c>
      <c r="O63" s="29" t="e">
        <f>SUM(O17:O62)</f>
        <v>#N/A</v>
      </c>
    </row>
    <row r="64" spans="1:15" ht="16.149999999999999" customHeight="1" x14ac:dyDescent="0.25">
      <c r="A64" s="2"/>
      <c r="B64" s="3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10"/>
    </row>
    <row r="65" spans="1:15" ht="16.149999999999999" customHeight="1" x14ac:dyDescent="0.25">
      <c r="A65" s="40" t="s">
        <v>124</v>
      </c>
      <c r="B65" s="35" t="s">
        <v>125</v>
      </c>
      <c r="N65" s="20"/>
    </row>
    <row r="66" spans="1:15" ht="16.149999999999999" customHeight="1" x14ac:dyDescent="0.25">
      <c r="A66" s="38" t="s">
        <v>126</v>
      </c>
      <c r="B66" s="39" t="s">
        <v>127</v>
      </c>
      <c r="C66" s="8">
        <v>3224</v>
      </c>
      <c r="D66" s="8">
        <v>3224</v>
      </c>
      <c r="E66" s="8">
        <v>3224</v>
      </c>
      <c r="F66" s="8">
        <v>3224</v>
      </c>
      <c r="G66" s="8">
        <v>3224</v>
      </c>
      <c r="H66" s="8">
        <v>3224</v>
      </c>
      <c r="I66" s="8">
        <v>4836</v>
      </c>
      <c r="J66" s="8">
        <v>3224</v>
      </c>
      <c r="K66" s="8">
        <v>3224</v>
      </c>
      <c r="L66" s="8">
        <v>4836</v>
      </c>
      <c r="M66" s="8">
        <v>3224</v>
      </c>
      <c r="N66" s="9">
        <v>3224</v>
      </c>
      <c r="O66" s="10" t="e">
        <f>#N/A</f>
        <v>#N/A</v>
      </c>
    </row>
    <row r="67" spans="1:15" ht="16.149999999999999" customHeight="1" x14ac:dyDescent="0.25">
      <c r="A67" s="2" t="s">
        <v>128</v>
      </c>
      <c r="B67" s="3" t="s">
        <v>129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9">
        <v>0</v>
      </c>
      <c r="O67" s="10">
        <f>SUM(C67:N67)</f>
        <v>0</v>
      </c>
    </row>
    <row r="68" spans="1:15" ht="16.149999999999999" customHeight="1" x14ac:dyDescent="0.25">
      <c r="A68" s="2" t="s">
        <v>130</v>
      </c>
      <c r="B68" s="3" t="s">
        <v>131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9">
        <v>0</v>
      </c>
      <c r="O68" s="10" t="e">
        <f>#N/A</f>
        <v>#N/A</v>
      </c>
    </row>
    <row r="69" spans="1:15" ht="16.899999999999999" customHeight="1" x14ac:dyDescent="0.25">
      <c r="A69" s="2" t="s">
        <v>132</v>
      </c>
      <c r="B69" s="23" t="s">
        <v>353</v>
      </c>
      <c r="C69" s="8">
        <v>258</v>
      </c>
      <c r="D69" s="8">
        <v>258</v>
      </c>
      <c r="E69" s="8">
        <v>258</v>
      </c>
      <c r="F69" s="8">
        <v>258</v>
      </c>
      <c r="G69" s="8">
        <v>258</v>
      </c>
      <c r="H69" s="8">
        <v>258</v>
      </c>
      <c r="I69" s="8">
        <v>387</v>
      </c>
      <c r="J69" s="8">
        <v>258</v>
      </c>
      <c r="K69" s="8">
        <v>258</v>
      </c>
      <c r="L69" s="8">
        <v>387</v>
      </c>
      <c r="M69" s="8">
        <v>258</v>
      </c>
      <c r="N69" s="9">
        <v>258</v>
      </c>
      <c r="O69" s="10" t="e">
        <f>#N/A</f>
        <v>#N/A</v>
      </c>
    </row>
    <row r="70" spans="1:15" ht="16.149999999999999" customHeight="1" x14ac:dyDescent="0.25">
      <c r="A70" s="2" t="s">
        <v>133</v>
      </c>
      <c r="B70" s="3" t="s">
        <v>134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9">
        <v>0</v>
      </c>
      <c r="O70" s="10" t="e">
        <f>#N/A</f>
        <v>#N/A</v>
      </c>
    </row>
    <row r="71" spans="1:15" ht="16.149999999999999" customHeight="1" x14ac:dyDescent="0.25">
      <c r="A71" s="2" t="s">
        <v>135</v>
      </c>
      <c r="B71" s="3" t="s">
        <v>136</v>
      </c>
      <c r="C71" s="8">
        <v>5300</v>
      </c>
      <c r="D71" s="8">
        <v>5300</v>
      </c>
      <c r="E71" s="8">
        <v>4600</v>
      </c>
      <c r="F71" s="8">
        <v>4300</v>
      </c>
      <c r="G71" s="8">
        <v>3500</v>
      </c>
      <c r="H71" s="8">
        <v>3500</v>
      </c>
      <c r="I71" s="8">
        <v>3500</v>
      </c>
      <c r="J71" s="8">
        <v>3500</v>
      </c>
      <c r="K71" s="8">
        <v>4500</v>
      </c>
      <c r="L71" s="8">
        <v>3500</v>
      </c>
      <c r="M71" s="8">
        <v>4500</v>
      </c>
      <c r="N71" s="9">
        <v>4000</v>
      </c>
      <c r="O71" s="10" t="e">
        <f>#N/A</f>
        <v>#N/A</v>
      </c>
    </row>
    <row r="72" spans="1:15" ht="16.149999999999999" customHeight="1" x14ac:dyDescent="0.25">
      <c r="A72" s="2" t="s">
        <v>137</v>
      </c>
      <c r="B72" s="3" t="s">
        <v>138</v>
      </c>
      <c r="C72" s="8">
        <v>600</v>
      </c>
      <c r="D72" s="8">
        <v>600</v>
      </c>
      <c r="E72" s="8">
        <v>600</v>
      </c>
      <c r="F72" s="8">
        <v>600</v>
      </c>
      <c r="G72" s="8">
        <v>600</v>
      </c>
      <c r="H72" s="8">
        <v>600</v>
      </c>
      <c r="I72" s="8">
        <v>600</v>
      </c>
      <c r="J72" s="8">
        <v>600</v>
      </c>
      <c r="K72" s="8">
        <v>600</v>
      </c>
      <c r="L72" s="8">
        <v>600</v>
      </c>
      <c r="M72" s="8">
        <v>600</v>
      </c>
      <c r="N72" s="9">
        <v>600</v>
      </c>
      <c r="O72" s="10" t="e">
        <f>#N/A</f>
        <v>#N/A</v>
      </c>
    </row>
    <row r="73" spans="1:15" ht="16.149999999999999" customHeight="1" x14ac:dyDescent="0.25">
      <c r="A73" s="2" t="s">
        <v>139</v>
      </c>
      <c r="B73" s="3" t="s">
        <v>140</v>
      </c>
      <c r="C73" s="8">
        <v>1000</v>
      </c>
      <c r="D73" s="8">
        <v>275</v>
      </c>
      <c r="E73" s="8">
        <v>275</v>
      </c>
      <c r="F73" s="8">
        <v>275</v>
      </c>
      <c r="G73" s="8">
        <v>275</v>
      </c>
      <c r="H73" s="8">
        <v>425</v>
      </c>
      <c r="I73" s="8">
        <v>300</v>
      </c>
      <c r="J73" s="8">
        <v>300</v>
      </c>
      <c r="K73" s="8">
        <v>375</v>
      </c>
      <c r="L73" s="8">
        <v>300</v>
      </c>
      <c r="M73" s="8">
        <v>275</v>
      </c>
      <c r="N73" s="9">
        <v>275</v>
      </c>
      <c r="O73" s="10" t="e">
        <f>#N/A</f>
        <v>#N/A</v>
      </c>
    </row>
    <row r="74" spans="1:15" ht="16.149999999999999" customHeight="1" x14ac:dyDescent="0.25">
      <c r="A74" s="2" t="s">
        <v>141</v>
      </c>
      <c r="B74" s="3" t="s">
        <v>142</v>
      </c>
      <c r="C74" s="8">
        <v>325</v>
      </c>
      <c r="D74" s="8">
        <v>325</v>
      </c>
      <c r="E74" s="8">
        <v>325</v>
      </c>
      <c r="F74" s="8">
        <v>325</v>
      </c>
      <c r="G74" s="8">
        <v>325</v>
      </c>
      <c r="H74" s="8">
        <v>325</v>
      </c>
      <c r="I74" s="8">
        <v>325</v>
      </c>
      <c r="J74" s="8">
        <v>325</v>
      </c>
      <c r="K74" s="8">
        <v>325</v>
      </c>
      <c r="L74" s="8">
        <v>325</v>
      </c>
      <c r="M74" s="8">
        <v>325</v>
      </c>
      <c r="N74" s="9">
        <v>325</v>
      </c>
      <c r="O74" s="10" t="e">
        <f>#N/A</f>
        <v>#N/A</v>
      </c>
    </row>
    <row r="75" spans="1:15" ht="16.149999999999999" customHeight="1" x14ac:dyDescent="0.25">
      <c r="A75" s="2" t="s">
        <v>143</v>
      </c>
      <c r="B75" s="3" t="s">
        <v>144</v>
      </c>
      <c r="C75" s="8">
        <v>1500</v>
      </c>
      <c r="D75" s="8">
        <v>1500</v>
      </c>
      <c r="E75" s="8">
        <v>1500</v>
      </c>
      <c r="F75" s="8">
        <v>1500</v>
      </c>
      <c r="G75" s="8">
        <v>1500</v>
      </c>
      <c r="H75" s="8">
        <v>1500</v>
      </c>
      <c r="I75" s="8">
        <v>1500</v>
      </c>
      <c r="J75" s="8">
        <v>1500</v>
      </c>
      <c r="K75" s="8">
        <v>1500</v>
      </c>
      <c r="L75" s="8">
        <v>1500</v>
      </c>
      <c r="M75" s="8">
        <v>1500</v>
      </c>
      <c r="N75" s="9">
        <v>1500</v>
      </c>
      <c r="O75" s="10" t="e">
        <f>#N/A</f>
        <v>#N/A</v>
      </c>
    </row>
    <row r="76" spans="1:15" ht="16.149999999999999" customHeight="1" x14ac:dyDescent="0.25">
      <c r="A76" s="2" t="s">
        <v>145</v>
      </c>
      <c r="B76" s="3" t="s">
        <v>146</v>
      </c>
      <c r="C76" s="8">
        <v>600</v>
      </c>
      <c r="D76" s="8">
        <v>600</v>
      </c>
      <c r="E76" s="8">
        <v>1000</v>
      </c>
      <c r="F76" s="8">
        <v>600</v>
      </c>
      <c r="G76" s="8">
        <v>600</v>
      </c>
      <c r="H76" s="8">
        <v>600</v>
      </c>
      <c r="I76" s="8">
        <v>600</v>
      </c>
      <c r="J76" s="8">
        <v>600</v>
      </c>
      <c r="K76" s="8">
        <v>1000</v>
      </c>
      <c r="L76" s="8">
        <v>600</v>
      </c>
      <c r="M76" s="8">
        <v>600</v>
      </c>
      <c r="N76" s="9">
        <v>600</v>
      </c>
      <c r="O76" s="10" t="e">
        <f>#N/A</f>
        <v>#N/A</v>
      </c>
    </row>
    <row r="77" spans="1:15" ht="16.149999999999999" customHeight="1" x14ac:dyDescent="0.25">
      <c r="A77" s="2" t="s">
        <v>147</v>
      </c>
      <c r="B77" s="3" t="s">
        <v>148</v>
      </c>
      <c r="C77" s="8">
        <v>0</v>
      </c>
      <c r="D77" s="8">
        <v>500</v>
      </c>
      <c r="E77" s="8">
        <v>500</v>
      </c>
      <c r="F77" s="8">
        <v>250</v>
      </c>
      <c r="G77" s="8">
        <v>250</v>
      </c>
      <c r="H77" s="8">
        <v>500</v>
      </c>
      <c r="I77" s="8">
        <v>500</v>
      </c>
      <c r="J77" s="8">
        <v>250</v>
      </c>
      <c r="K77" s="8">
        <v>250</v>
      </c>
      <c r="L77" s="8">
        <v>500</v>
      </c>
      <c r="M77" s="8">
        <v>500</v>
      </c>
      <c r="N77" s="9">
        <v>0</v>
      </c>
      <c r="O77" s="10" t="e">
        <f>#N/A</f>
        <v>#N/A</v>
      </c>
    </row>
    <row r="78" spans="1:15" ht="16.149999999999999" customHeight="1" x14ac:dyDescent="0.25">
      <c r="A78" s="2" t="s">
        <v>149</v>
      </c>
      <c r="B78" s="3" t="s">
        <v>150</v>
      </c>
      <c r="C78" s="8">
        <v>650</v>
      </c>
      <c r="D78" s="8">
        <v>650</v>
      </c>
      <c r="E78" s="8">
        <v>650</v>
      </c>
      <c r="F78" s="8">
        <v>650</v>
      </c>
      <c r="G78" s="8">
        <v>650</v>
      </c>
      <c r="H78" s="8">
        <v>650</v>
      </c>
      <c r="I78" s="8">
        <v>650</v>
      </c>
      <c r="J78" s="8">
        <v>650</v>
      </c>
      <c r="K78" s="8">
        <v>650</v>
      </c>
      <c r="L78" s="8">
        <v>650</v>
      </c>
      <c r="M78" s="8">
        <v>650</v>
      </c>
      <c r="N78" s="9">
        <v>650</v>
      </c>
      <c r="O78" s="10" t="e">
        <f>#N/A</f>
        <v>#N/A</v>
      </c>
    </row>
    <row r="79" spans="1:15" ht="16.149999999999999" customHeight="1" x14ac:dyDescent="0.25">
      <c r="A79" s="2" t="s">
        <v>151</v>
      </c>
      <c r="B79" s="3" t="s">
        <v>152</v>
      </c>
      <c r="C79" s="8">
        <v>0</v>
      </c>
      <c r="D79" s="8">
        <v>0</v>
      </c>
      <c r="E79" s="8">
        <v>750</v>
      </c>
      <c r="F79" s="8">
        <v>750</v>
      </c>
      <c r="G79" s="8">
        <v>1500</v>
      </c>
      <c r="H79" s="8">
        <v>1000</v>
      </c>
      <c r="I79" s="8">
        <v>1500</v>
      </c>
      <c r="J79" s="8">
        <v>500</v>
      </c>
      <c r="K79" s="8">
        <v>0</v>
      </c>
      <c r="L79" s="8">
        <v>0</v>
      </c>
      <c r="M79" s="8">
        <v>0</v>
      </c>
      <c r="N79" s="9">
        <v>0</v>
      </c>
      <c r="O79" s="10" t="e">
        <f>#N/A</f>
        <v>#N/A</v>
      </c>
    </row>
    <row r="80" spans="1:15" ht="16.149999999999999" customHeight="1" x14ac:dyDescent="0.25">
      <c r="A80" s="2" t="s">
        <v>153</v>
      </c>
      <c r="B80" s="3" t="s">
        <v>120</v>
      </c>
      <c r="C80" s="8">
        <v>0</v>
      </c>
      <c r="D80" s="8">
        <v>0</v>
      </c>
      <c r="E80" s="8">
        <v>250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250</v>
      </c>
      <c r="L80" s="8">
        <v>0</v>
      </c>
      <c r="M80" s="8">
        <v>0</v>
      </c>
      <c r="N80" s="9">
        <v>0</v>
      </c>
      <c r="O80" s="10" t="e">
        <f>#N/A</f>
        <v>#N/A</v>
      </c>
    </row>
    <row r="81" spans="1:15" ht="16.149999999999999" customHeight="1" x14ac:dyDescent="0.25">
      <c r="A81" s="2" t="s">
        <v>154</v>
      </c>
      <c r="B81" s="3" t="s">
        <v>121</v>
      </c>
      <c r="C81" s="8">
        <v>0</v>
      </c>
      <c r="D81" s="8">
        <v>150</v>
      </c>
      <c r="E81" s="8">
        <v>0</v>
      </c>
      <c r="F81" s="8">
        <v>150</v>
      </c>
      <c r="G81" s="8">
        <v>0</v>
      </c>
      <c r="H81" s="8">
        <v>150</v>
      </c>
      <c r="I81" s="8">
        <v>0</v>
      </c>
      <c r="J81" s="8">
        <v>150</v>
      </c>
      <c r="K81" s="8">
        <v>0</v>
      </c>
      <c r="L81" s="8">
        <v>150</v>
      </c>
      <c r="M81" s="8">
        <v>0</v>
      </c>
      <c r="N81" s="9">
        <v>150</v>
      </c>
      <c r="O81" s="10" t="e">
        <f>#N/A</f>
        <v>#N/A</v>
      </c>
    </row>
    <row r="82" spans="1:15" ht="16.149999999999999" customHeight="1" x14ac:dyDescent="0.25">
      <c r="A82" s="2" t="s">
        <v>155</v>
      </c>
      <c r="B82" s="3" t="s">
        <v>156</v>
      </c>
      <c r="C82" s="8">
        <v>1250</v>
      </c>
      <c r="D82" s="8">
        <v>250</v>
      </c>
      <c r="E82" s="8">
        <v>250</v>
      </c>
      <c r="F82" s="8">
        <v>250</v>
      </c>
      <c r="G82" s="8">
        <v>250</v>
      </c>
      <c r="H82" s="8">
        <v>1250</v>
      </c>
      <c r="I82" s="8">
        <v>250</v>
      </c>
      <c r="J82" s="8">
        <v>250</v>
      </c>
      <c r="K82" s="8">
        <v>250</v>
      </c>
      <c r="L82" s="8">
        <v>1250</v>
      </c>
      <c r="M82" s="8">
        <v>250</v>
      </c>
      <c r="N82" s="9">
        <v>250</v>
      </c>
      <c r="O82" s="10" t="e">
        <f>#N/A</f>
        <v>#N/A</v>
      </c>
    </row>
    <row r="83" spans="1:15" ht="16.149999999999999" customHeight="1" x14ac:dyDescent="0.25">
      <c r="A83" s="14" t="s">
        <v>157</v>
      </c>
      <c r="B83" s="15" t="s">
        <v>106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7">
        <v>0</v>
      </c>
      <c r="O83" s="18" t="e">
        <f>#N/A</f>
        <v>#N/A</v>
      </c>
    </row>
    <row r="84" spans="1:15" ht="16.149999999999999" customHeight="1" x14ac:dyDescent="0.25">
      <c r="A84" s="12"/>
      <c r="B84" s="13"/>
      <c r="C84" s="27">
        <f>SUM(C66:C83)</f>
        <v>14707</v>
      </c>
      <c r="D84" s="27" t="e">
        <f>#N/A</f>
        <v>#N/A</v>
      </c>
      <c r="E84" s="27" t="e">
        <f>#N/A</f>
        <v>#N/A</v>
      </c>
      <c r="F84" s="27" t="e">
        <f>#N/A</f>
        <v>#N/A</v>
      </c>
      <c r="G84" s="27" t="e">
        <f>#N/A</f>
        <v>#N/A</v>
      </c>
      <c r="H84" s="27" t="e">
        <f>#N/A</f>
        <v>#N/A</v>
      </c>
      <c r="I84" s="27" t="e">
        <f>#N/A</f>
        <v>#N/A</v>
      </c>
      <c r="J84" s="27" t="e">
        <f>#N/A</f>
        <v>#N/A</v>
      </c>
      <c r="K84" s="27" t="e">
        <f>#N/A</f>
        <v>#N/A</v>
      </c>
      <c r="L84" s="27" t="e">
        <f>#N/A</f>
        <v>#N/A</v>
      </c>
      <c r="M84" s="27" t="e">
        <f>#N/A</f>
        <v>#N/A</v>
      </c>
      <c r="N84" s="28" t="e">
        <f>#N/A</f>
        <v>#N/A</v>
      </c>
      <c r="O84" s="29" t="e">
        <f>SUM(O66:O83)</f>
        <v>#N/A</v>
      </c>
    </row>
    <row r="85" spans="1:15" ht="16.149999999999999" customHeight="1" x14ac:dyDescent="0.25">
      <c r="A85" s="2"/>
      <c r="B85" s="3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9"/>
      <c r="O85" s="10"/>
    </row>
    <row r="86" spans="1:15" ht="16.149999999999999" customHeight="1" x14ac:dyDescent="0.25">
      <c r="A86" s="41" t="s">
        <v>158</v>
      </c>
      <c r="B86" s="42" t="s">
        <v>159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9"/>
      <c r="O86" s="10"/>
    </row>
    <row r="87" spans="1:15" ht="16.149999999999999" customHeight="1" x14ac:dyDescent="0.25">
      <c r="A87" s="22" t="s">
        <v>160</v>
      </c>
      <c r="B87" s="23" t="s">
        <v>127</v>
      </c>
      <c r="C87" s="8">
        <v>2648</v>
      </c>
      <c r="D87" s="8">
        <v>2648</v>
      </c>
      <c r="E87" s="8">
        <v>2648</v>
      </c>
      <c r="F87" s="8">
        <v>2648</v>
      </c>
      <c r="G87" s="8">
        <v>2648</v>
      </c>
      <c r="H87" s="8">
        <v>2648</v>
      </c>
      <c r="I87" s="8">
        <v>4000</v>
      </c>
      <c r="J87" s="8">
        <v>2648</v>
      </c>
      <c r="K87" s="8">
        <v>2648</v>
      </c>
      <c r="L87" s="8">
        <v>4000</v>
      </c>
      <c r="M87" s="8">
        <v>2648</v>
      </c>
      <c r="N87" s="9">
        <v>2648</v>
      </c>
      <c r="O87" s="10" t="e">
        <f>#N/A</f>
        <v>#N/A</v>
      </c>
    </row>
    <row r="88" spans="1:15" ht="16.149999999999999" customHeight="1" x14ac:dyDescent="0.25">
      <c r="A88" s="2" t="s">
        <v>161</v>
      </c>
      <c r="B88" s="3" t="s">
        <v>129</v>
      </c>
      <c r="C88" s="8">
        <v>3333</v>
      </c>
      <c r="D88" s="8">
        <v>3333</v>
      </c>
      <c r="E88" s="8">
        <v>3333</v>
      </c>
      <c r="F88" s="8">
        <v>3333</v>
      </c>
      <c r="G88" s="8">
        <v>3333</v>
      </c>
      <c r="H88" s="8">
        <v>3333</v>
      </c>
      <c r="I88" s="8">
        <v>5000</v>
      </c>
      <c r="J88" s="8">
        <v>3333</v>
      </c>
      <c r="K88" s="8">
        <v>3333</v>
      </c>
      <c r="L88" s="8">
        <v>5000</v>
      </c>
      <c r="M88" s="8">
        <v>3333</v>
      </c>
      <c r="N88" s="9">
        <v>3333</v>
      </c>
      <c r="O88" s="10" t="e">
        <f>#N/A</f>
        <v>#N/A</v>
      </c>
    </row>
    <row r="89" spans="1:15" ht="16.149999999999999" customHeight="1" x14ac:dyDescent="0.25">
      <c r="A89" s="2" t="s">
        <v>162</v>
      </c>
      <c r="B89" s="3" t="s">
        <v>131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9">
        <v>0</v>
      </c>
      <c r="O89" s="10" t="e">
        <f>#N/A</f>
        <v>#N/A</v>
      </c>
    </row>
    <row r="90" spans="1:15" ht="16.149999999999999" customHeight="1" x14ac:dyDescent="0.25">
      <c r="A90" s="2" t="s">
        <v>163</v>
      </c>
      <c r="B90" s="3" t="s">
        <v>164</v>
      </c>
      <c r="C90" s="8">
        <v>478</v>
      </c>
      <c r="D90" s="8">
        <v>478</v>
      </c>
      <c r="E90" s="8">
        <v>478</v>
      </c>
      <c r="F90" s="8">
        <v>478</v>
      </c>
      <c r="G90" s="8">
        <v>478</v>
      </c>
      <c r="H90" s="8">
        <v>478</v>
      </c>
      <c r="I90" s="8">
        <v>720</v>
      </c>
      <c r="J90" s="8">
        <v>478</v>
      </c>
      <c r="K90" s="8">
        <v>478</v>
      </c>
      <c r="L90" s="8">
        <v>720</v>
      </c>
      <c r="M90" s="8">
        <v>478</v>
      </c>
      <c r="N90" s="9">
        <v>478</v>
      </c>
      <c r="O90" s="10" t="e">
        <f>#N/A</f>
        <v>#N/A</v>
      </c>
    </row>
    <row r="91" spans="1:15" ht="16.149999999999999" customHeight="1" x14ac:dyDescent="0.25">
      <c r="A91" s="2" t="s">
        <v>165</v>
      </c>
      <c r="B91" s="3" t="s">
        <v>166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9">
        <v>0</v>
      </c>
      <c r="O91" s="10" t="e">
        <f>#N/A</f>
        <v>#N/A</v>
      </c>
    </row>
    <row r="92" spans="1:15" ht="16.149999999999999" customHeight="1" x14ac:dyDescent="0.25">
      <c r="A92" s="2" t="s">
        <v>167</v>
      </c>
      <c r="B92" s="3" t="s">
        <v>134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9">
        <v>0</v>
      </c>
      <c r="O92" s="10" t="e">
        <f>#N/A</f>
        <v>#N/A</v>
      </c>
    </row>
    <row r="93" spans="1:15" ht="16.149999999999999" customHeight="1" x14ac:dyDescent="0.25">
      <c r="A93" s="2" t="s">
        <v>168</v>
      </c>
      <c r="B93" s="3" t="s">
        <v>148</v>
      </c>
      <c r="C93" s="8">
        <v>0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9">
        <v>0</v>
      </c>
      <c r="O93" s="10" t="e">
        <f>#N/A</f>
        <v>#N/A</v>
      </c>
    </row>
    <row r="94" spans="1:15" ht="16.149999999999999" customHeight="1" x14ac:dyDescent="0.25">
      <c r="A94" s="2" t="s">
        <v>169</v>
      </c>
      <c r="B94" s="3" t="s">
        <v>150</v>
      </c>
      <c r="C94" s="8">
        <v>1200</v>
      </c>
      <c r="D94" s="8">
        <v>1200</v>
      </c>
      <c r="E94" s="8">
        <v>1200</v>
      </c>
      <c r="F94" s="8">
        <v>1200</v>
      </c>
      <c r="G94" s="8">
        <v>1200</v>
      </c>
      <c r="H94" s="8">
        <v>1200</v>
      </c>
      <c r="I94" s="8">
        <v>1200</v>
      </c>
      <c r="J94" s="8">
        <v>1200</v>
      </c>
      <c r="K94" s="8">
        <v>1200</v>
      </c>
      <c r="L94" s="8">
        <v>1200</v>
      </c>
      <c r="M94" s="8">
        <v>1200</v>
      </c>
      <c r="N94" s="9">
        <v>1200</v>
      </c>
      <c r="O94" s="10" t="e">
        <f>#N/A</f>
        <v>#N/A</v>
      </c>
    </row>
    <row r="95" spans="1:15" ht="16.149999999999999" customHeight="1" x14ac:dyDescent="0.25">
      <c r="A95" s="2" t="s">
        <v>170</v>
      </c>
      <c r="B95" s="3" t="s">
        <v>120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9">
        <v>0</v>
      </c>
      <c r="O95" s="10" t="e">
        <f>#N/A</f>
        <v>#N/A</v>
      </c>
    </row>
    <row r="96" spans="1:15" ht="16.149999999999999" customHeight="1" x14ac:dyDescent="0.25">
      <c r="A96" s="2" t="s">
        <v>171</v>
      </c>
      <c r="B96" s="3" t="s">
        <v>121</v>
      </c>
      <c r="C96" s="8">
        <v>0</v>
      </c>
      <c r="D96" s="8">
        <v>300</v>
      </c>
      <c r="E96" s="8">
        <v>0</v>
      </c>
      <c r="F96" s="8">
        <v>0</v>
      </c>
      <c r="G96" s="8">
        <v>300</v>
      </c>
      <c r="H96" s="8">
        <v>0</v>
      </c>
      <c r="I96" s="8">
        <v>0</v>
      </c>
      <c r="J96" s="8">
        <v>300</v>
      </c>
      <c r="K96" s="8">
        <v>0</v>
      </c>
      <c r="L96" s="8">
        <v>0</v>
      </c>
      <c r="M96" s="8">
        <v>300</v>
      </c>
      <c r="N96" s="9">
        <v>0</v>
      </c>
      <c r="O96" s="10" t="e">
        <f>#N/A</f>
        <v>#N/A</v>
      </c>
    </row>
    <row r="97" spans="1:15" ht="16.149999999999999" customHeight="1" x14ac:dyDescent="0.25">
      <c r="A97" s="14" t="s">
        <v>172</v>
      </c>
      <c r="B97" s="15" t="s">
        <v>106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7">
        <v>0</v>
      </c>
      <c r="O97" s="18" t="e">
        <f>#N/A</f>
        <v>#N/A</v>
      </c>
    </row>
    <row r="98" spans="1:15" ht="16.149999999999999" customHeight="1" x14ac:dyDescent="0.25">
      <c r="A98" s="12"/>
      <c r="B98" s="13"/>
      <c r="C98" s="27">
        <f>SUM(C86:C97)</f>
        <v>7659</v>
      </c>
      <c r="D98" s="27" t="e">
        <f>#N/A</f>
        <v>#N/A</v>
      </c>
      <c r="E98" s="27" t="e">
        <f>#N/A</f>
        <v>#N/A</v>
      </c>
      <c r="F98" s="27" t="e">
        <f>#N/A</f>
        <v>#N/A</v>
      </c>
      <c r="G98" s="27" t="e">
        <f>#N/A</f>
        <v>#N/A</v>
      </c>
      <c r="H98" s="27" t="e">
        <f>#N/A</f>
        <v>#N/A</v>
      </c>
      <c r="I98" s="27" t="e">
        <f>#N/A</f>
        <v>#N/A</v>
      </c>
      <c r="J98" s="27" t="e">
        <f>#N/A</f>
        <v>#N/A</v>
      </c>
      <c r="K98" s="27" t="e">
        <f>#N/A</f>
        <v>#N/A</v>
      </c>
      <c r="L98" s="27" t="e">
        <f>#N/A</f>
        <v>#N/A</v>
      </c>
      <c r="M98" s="27" t="e">
        <f>#N/A</f>
        <v>#N/A</v>
      </c>
      <c r="N98" s="32" t="e">
        <f>#N/A</f>
        <v>#N/A</v>
      </c>
      <c r="O98" s="29" t="e">
        <f>SUM(O87:O97)</f>
        <v>#N/A</v>
      </c>
    </row>
    <row r="99" spans="1:15" ht="16.149999999999999" customHeight="1" x14ac:dyDescent="0.25">
      <c r="A99" s="2"/>
      <c r="B99" s="3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9"/>
      <c r="O99" s="10"/>
    </row>
    <row r="100" spans="1:15" ht="16.149999999999999" customHeight="1" x14ac:dyDescent="0.25">
      <c r="A100" s="40" t="s">
        <v>173</v>
      </c>
      <c r="B100" s="35" t="s">
        <v>174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10"/>
    </row>
    <row r="101" spans="1:15" ht="16.149999999999999" customHeight="1" x14ac:dyDescent="0.25">
      <c r="A101" s="38" t="s">
        <v>175</v>
      </c>
      <c r="B101" s="39" t="s">
        <v>127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9">
        <v>0</v>
      </c>
      <c r="O101" s="10" t="e">
        <f>#N/A</f>
        <v>#N/A</v>
      </c>
    </row>
    <row r="102" spans="1:15" ht="16.149999999999999" customHeight="1" x14ac:dyDescent="0.25">
      <c r="A102" s="2" t="s">
        <v>176</v>
      </c>
      <c r="B102" s="3" t="s">
        <v>129</v>
      </c>
      <c r="C102" s="8">
        <v>2942</v>
      </c>
      <c r="D102" s="8">
        <v>2942</v>
      </c>
      <c r="E102" s="8">
        <v>2942</v>
      </c>
      <c r="F102" s="8">
        <v>2942</v>
      </c>
      <c r="G102" s="8">
        <v>2942</v>
      </c>
      <c r="H102" s="8">
        <v>2942</v>
      </c>
      <c r="I102" s="8">
        <v>2942</v>
      </c>
      <c r="J102" s="8">
        <v>2942</v>
      </c>
      <c r="K102" s="8">
        <v>2942</v>
      </c>
      <c r="L102" s="8">
        <v>2942</v>
      </c>
      <c r="M102" s="8">
        <v>2942</v>
      </c>
      <c r="N102" s="9">
        <v>2942</v>
      </c>
      <c r="O102" s="10" t="e">
        <f>#N/A</f>
        <v>#N/A</v>
      </c>
    </row>
    <row r="103" spans="1:15" ht="16.149999999999999" customHeight="1" x14ac:dyDescent="0.25">
      <c r="A103" s="2" t="s">
        <v>177</v>
      </c>
      <c r="B103" s="3" t="s">
        <v>131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9">
        <v>0</v>
      </c>
      <c r="O103" s="10" t="e">
        <f>#N/A</f>
        <v>#N/A</v>
      </c>
    </row>
    <row r="104" spans="1:15" ht="16.149999999999999" customHeight="1" x14ac:dyDescent="0.25">
      <c r="A104" s="2" t="s">
        <v>178</v>
      </c>
      <c r="B104" s="3" t="s">
        <v>179</v>
      </c>
      <c r="C104" s="8">
        <v>225</v>
      </c>
      <c r="D104" s="8">
        <v>225</v>
      </c>
      <c r="E104" s="8">
        <v>225</v>
      </c>
      <c r="F104" s="8">
        <v>225</v>
      </c>
      <c r="G104" s="8">
        <v>225</v>
      </c>
      <c r="H104" s="8">
        <v>225</v>
      </c>
      <c r="I104" s="8">
        <v>325</v>
      </c>
      <c r="J104" s="8">
        <v>225</v>
      </c>
      <c r="K104" s="8">
        <v>225</v>
      </c>
      <c r="L104" s="8">
        <v>325</v>
      </c>
      <c r="M104" s="8">
        <v>225</v>
      </c>
      <c r="N104" s="9">
        <v>225</v>
      </c>
      <c r="O104" s="10" t="e">
        <f>#N/A</f>
        <v>#N/A</v>
      </c>
    </row>
    <row r="105" spans="1:15" ht="16.149999999999999" customHeight="1" x14ac:dyDescent="0.25">
      <c r="A105" s="2" t="s">
        <v>180</v>
      </c>
      <c r="B105" s="3" t="s">
        <v>181</v>
      </c>
      <c r="C105" s="8">
        <v>0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9">
        <v>0</v>
      </c>
      <c r="O105" s="10" t="e">
        <f>#N/A</f>
        <v>#N/A</v>
      </c>
    </row>
    <row r="106" spans="1:15" ht="16.149999999999999" customHeight="1" x14ac:dyDescent="0.25">
      <c r="A106" s="2" t="s">
        <v>182</v>
      </c>
      <c r="B106" s="3" t="s">
        <v>148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9">
        <v>0</v>
      </c>
      <c r="O106" s="10" t="e">
        <f>#N/A</f>
        <v>#N/A</v>
      </c>
    </row>
    <row r="107" spans="1:15" ht="16.149999999999999" customHeight="1" x14ac:dyDescent="0.25">
      <c r="A107" s="2" t="s">
        <v>183</v>
      </c>
      <c r="B107" s="3" t="s">
        <v>150</v>
      </c>
      <c r="C107" s="8">
        <v>200</v>
      </c>
      <c r="D107" s="8">
        <v>200</v>
      </c>
      <c r="E107" s="8">
        <v>300</v>
      </c>
      <c r="F107" s="8">
        <v>200</v>
      </c>
      <c r="G107" s="8">
        <v>200</v>
      </c>
      <c r="H107" s="8">
        <v>200</v>
      </c>
      <c r="I107" s="8">
        <v>200</v>
      </c>
      <c r="J107" s="8">
        <v>200</v>
      </c>
      <c r="K107" s="8">
        <v>200</v>
      </c>
      <c r="L107" s="8">
        <v>200</v>
      </c>
      <c r="M107" s="8">
        <v>200</v>
      </c>
      <c r="N107" s="9">
        <v>200</v>
      </c>
      <c r="O107" s="10" t="e">
        <f>#N/A</f>
        <v>#N/A</v>
      </c>
    </row>
    <row r="108" spans="1:15" ht="16.149999999999999" customHeight="1" x14ac:dyDescent="0.25">
      <c r="A108" s="2" t="s">
        <v>184</v>
      </c>
      <c r="B108" s="3" t="s">
        <v>120</v>
      </c>
      <c r="C108" s="8">
        <v>85</v>
      </c>
      <c r="D108" s="8">
        <v>85</v>
      </c>
      <c r="E108" s="8">
        <v>85</v>
      </c>
      <c r="F108" s="8">
        <v>85</v>
      </c>
      <c r="G108" s="8">
        <v>85</v>
      </c>
      <c r="H108" s="8">
        <v>85</v>
      </c>
      <c r="I108" s="8">
        <v>85</v>
      </c>
      <c r="J108" s="8">
        <v>85</v>
      </c>
      <c r="K108" s="8">
        <v>85</v>
      </c>
      <c r="L108" s="8">
        <v>85</v>
      </c>
      <c r="M108" s="8">
        <v>85</v>
      </c>
      <c r="N108" s="9">
        <v>85</v>
      </c>
      <c r="O108" s="10" t="e">
        <f>#N/A</f>
        <v>#N/A</v>
      </c>
    </row>
    <row r="109" spans="1:15" ht="16.149999999999999" customHeight="1" x14ac:dyDescent="0.25">
      <c r="A109" s="2" t="s">
        <v>185</v>
      </c>
      <c r="B109" s="3" t="s">
        <v>186</v>
      </c>
      <c r="C109" s="8">
        <v>300</v>
      </c>
      <c r="D109" s="8">
        <v>300</v>
      </c>
      <c r="E109" s="8">
        <v>300</v>
      </c>
      <c r="F109" s="8">
        <v>300</v>
      </c>
      <c r="G109" s="8">
        <v>300</v>
      </c>
      <c r="H109" s="8">
        <v>300</v>
      </c>
      <c r="I109" s="8">
        <v>300</v>
      </c>
      <c r="J109" s="8">
        <v>300</v>
      </c>
      <c r="K109" s="8">
        <v>300</v>
      </c>
      <c r="L109" s="8">
        <v>300</v>
      </c>
      <c r="M109" s="8">
        <v>300</v>
      </c>
      <c r="N109" s="9">
        <v>300</v>
      </c>
      <c r="O109" s="10" t="e">
        <f>#N/A</f>
        <v>#N/A</v>
      </c>
    </row>
    <row r="110" spans="1:15" ht="16.149999999999999" customHeight="1" x14ac:dyDescent="0.25">
      <c r="A110" s="2" t="s">
        <v>187</v>
      </c>
      <c r="B110" s="3" t="s">
        <v>121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9">
        <v>0</v>
      </c>
      <c r="O110" s="18" t="e">
        <f>#N/A</f>
        <v>#N/A</v>
      </c>
    </row>
    <row r="111" spans="1:15" ht="16.149999999999999" customHeight="1" x14ac:dyDescent="0.25">
      <c r="A111" s="2"/>
      <c r="B111" s="3"/>
      <c r="C111" s="46">
        <f>SUM(C100:C110)</f>
        <v>3752</v>
      </c>
      <c r="D111" s="46" t="e">
        <f>#N/A</f>
        <v>#N/A</v>
      </c>
      <c r="E111" s="46" t="e">
        <f>#N/A</f>
        <v>#N/A</v>
      </c>
      <c r="F111" s="46" t="e">
        <f>#N/A</f>
        <v>#N/A</v>
      </c>
      <c r="G111" s="46" t="e">
        <f>#N/A</f>
        <v>#N/A</v>
      </c>
      <c r="H111" s="46" t="e">
        <f>#N/A</f>
        <v>#N/A</v>
      </c>
      <c r="I111" s="46" t="e">
        <f>#N/A</f>
        <v>#N/A</v>
      </c>
      <c r="J111" s="46" t="e">
        <f>#N/A</f>
        <v>#N/A</v>
      </c>
      <c r="K111" s="46" t="e">
        <f>#N/A</f>
        <v>#N/A</v>
      </c>
      <c r="L111" s="46" t="e">
        <f>#N/A</f>
        <v>#N/A</v>
      </c>
      <c r="M111" s="46" t="e">
        <f>#N/A</f>
        <v>#N/A</v>
      </c>
      <c r="N111" s="47" t="e">
        <f>#N/A</f>
        <v>#N/A</v>
      </c>
      <c r="O111" s="29" t="e">
        <f>SUM(O100:O110)</f>
        <v>#N/A</v>
      </c>
    </row>
    <row r="112" spans="1:15" ht="16.149999999999999" customHeight="1" x14ac:dyDescent="0.25">
      <c r="A112" s="2"/>
      <c r="B112" s="3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9"/>
      <c r="O112" s="10"/>
    </row>
    <row r="113" spans="1:15" ht="16.149999999999999" customHeight="1" x14ac:dyDescent="0.25">
      <c r="A113" s="40" t="s">
        <v>188</v>
      </c>
      <c r="B113" s="35" t="s">
        <v>189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9"/>
      <c r="O113" s="10"/>
    </row>
    <row r="114" spans="1:15" ht="16.149999999999999" customHeight="1" x14ac:dyDescent="0.25">
      <c r="A114" s="12" t="s">
        <v>190</v>
      </c>
      <c r="B114" s="13" t="s">
        <v>127</v>
      </c>
      <c r="C114" s="8">
        <v>2981</v>
      </c>
      <c r="D114" s="8">
        <v>2981</v>
      </c>
      <c r="E114" s="8">
        <v>2981</v>
      </c>
      <c r="F114" s="8">
        <v>2981</v>
      </c>
      <c r="G114" s="8">
        <v>2981</v>
      </c>
      <c r="H114" s="8">
        <v>2981</v>
      </c>
      <c r="I114" s="8">
        <v>4472</v>
      </c>
      <c r="J114" s="8">
        <v>2981</v>
      </c>
      <c r="K114" s="8">
        <v>2981</v>
      </c>
      <c r="L114" s="8">
        <v>4472</v>
      </c>
      <c r="M114" s="8">
        <v>3105</v>
      </c>
      <c r="N114" s="9">
        <v>2981</v>
      </c>
      <c r="O114" s="10" t="e">
        <f>#N/A</f>
        <v>#N/A</v>
      </c>
    </row>
    <row r="115" spans="1:15" ht="16.149999999999999" customHeight="1" x14ac:dyDescent="0.25">
      <c r="A115" s="2" t="s">
        <v>191</v>
      </c>
      <c r="B115" s="3" t="s">
        <v>129</v>
      </c>
      <c r="C115" s="8">
        <v>7904</v>
      </c>
      <c r="D115" s="8">
        <v>7904</v>
      </c>
      <c r="E115" s="8">
        <v>7904</v>
      </c>
      <c r="F115" s="8">
        <v>7904</v>
      </c>
      <c r="G115" s="8">
        <v>7904</v>
      </c>
      <c r="H115" s="8">
        <v>7904</v>
      </c>
      <c r="I115" s="8">
        <v>11856</v>
      </c>
      <c r="J115" s="8">
        <v>7904</v>
      </c>
      <c r="K115" s="8">
        <v>7904</v>
      </c>
      <c r="L115" s="8">
        <v>11856</v>
      </c>
      <c r="M115" s="8">
        <v>8400</v>
      </c>
      <c r="N115" s="9">
        <v>7904</v>
      </c>
      <c r="O115" s="10" t="e">
        <f>#N/A</f>
        <v>#N/A</v>
      </c>
    </row>
    <row r="116" spans="1:15" ht="16.149999999999999" customHeight="1" x14ac:dyDescent="0.25">
      <c r="A116" s="2" t="s">
        <v>192</v>
      </c>
      <c r="B116" s="3" t="s">
        <v>131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9">
        <v>0</v>
      </c>
      <c r="O116" s="10" t="e">
        <f>#N/A</f>
        <v>#N/A</v>
      </c>
    </row>
    <row r="117" spans="1:15" ht="16.149999999999999" customHeight="1" x14ac:dyDescent="0.25">
      <c r="A117" s="2" t="s">
        <v>193</v>
      </c>
      <c r="B117" s="3" t="s">
        <v>194</v>
      </c>
      <c r="C117" s="8">
        <v>871</v>
      </c>
      <c r="D117" s="8">
        <v>871</v>
      </c>
      <c r="E117" s="8">
        <v>871</v>
      </c>
      <c r="F117" s="8">
        <v>871</v>
      </c>
      <c r="G117" s="8">
        <v>871</v>
      </c>
      <c r="H117" s="8">
        <v>871</v>
      </c>
      <c r="I117" s="8">
        <v>1306</v>
      </c>
      <c r="J117" s="8">
        <v>871</v>
      </c>
      <c r="K117" s="8">
        <v>871</v>
      </c>
      <c r="L117" s="8">
        <v>1306</v>
      </c>
      <c r="M117" s="8">
        <v>920</v>
      </c>
      <c r="N117" s="9">
        <v>871</v>
      </c>
      <c r="O117" s="10" t="e">
        <f>#N/A</f>
        <v>#N/A</v>
      </c>
    </row>
    <row r="118" spans="1:15" ht="16.149999999999999" customHeight="1" x14ac:dyDescent="0.25">
      <c r="A118" s="2" t="s">
        <v>195</v>
      </c>
      <c r="B118" s="3" t="s">
        <v>196</v>
      </c>
      <c r="C118" s="8">
        <v>0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9">
        <v>0</v>
      </c>
      <c r="O118" s="10" t="e">
        <f>#N/A</f>
        <v>#N/A</v>
      </c>
    </row>
    <row r="119" spans="1:15" ht="16.149999999999999" customHeight="1" x14ac:dyDescent="0.25">
      <c r="A119" s="2" t="s">
        <v>197</v>
      </c>
      <c r="B119" s="3" t="s">
        <v>134</v>
      </c>
      <c r="C119" s="8">
        <v>0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9">
        <v>0</v>
      </c>
      <c r="O119" s="10">
        <v>0</v>
      </c>
    </row>
    <row r="120" spans="1:15" ht="16.149999999999999" customHeight="1" x14ac:dyDescent="0.25">
      <c r="A120" s="2" t="s">
        <v>198</v>
      </c>
      <c r="B120" s="3" t="s">
        <v>199</v>
      </c>
      <c r="C120" s="8">
        <v>6000</v>
      </c>
      <c r="D120" s="8">
        <v>5500</v>
      </c>
      <c r="E120" s="8">
        <v>6000</v>
      </c>
      <c r="F120" s="8">
        <v>5500</v>
      </c>
      <c r="G120" s="8">
        <v>6000</v>
      </c>
      <c r="H120" s="8">
        <v>6000</v>
      </c>
      <c r="I120" s="8">
        <v>6000</v>
      </c>
      <c r="J120" s="8">
        <v>5500</v>
      </c>
      <c r="K120" s="8">
        <v>6000</v>
      </c>
      <c r="L120" s="8">
        <v>6000</v>
      </c>
      <c r="M120" s="8">
        <v>7000</v>
      </c>
      <c r="N120" s="9">
        <v>6500</v>
      </c>
      <c r="O120" s="10" t="e">
        <f>#N/A</f>
        <v>#N/A</v>
      </c>
    </row>
    <row r="121" spans="1:15" ht="16.149999999999999" customHeight="1" x14ac:dyDescent="0.25">
      <c r="A121" s="2" t="s">
        <v>200</v>
      </c>
      <c r="B121" s="3" t="s">
        <v>201</v>
      </c>
      <c r="C121" s="8">
        <v>875</v>
      </c>
      <c r="D121" s="8">
        <v>875</v>
      </c>
      <c r="E121" s="8">
        <v>875</v>
      </c>
      <c r="F121" s="8">
        <v>875</v>
      </c>
      <c r="G121" s="8">
        <v>875</v>
      </c>
      <c r="H121" s="8">
        <v>875</v>
      </c>
      <c r="I121" s="8">
        <v>875</v>
      </c>
      <c r="J121" s="8">
        <v>875</v>
      </c>
      <c r="K121" s="8">
        <v>875</v>
      </c>
      <c r="L121" s="8">
        <v>875</v>
      </c>
      <c r="M121" s="8">
        <v>875</v>
      </c>
      <c r="N121" s="9">
        <v>875</v>
      </c>
      <c r="O121" s="10" t="e">
        <f>#N/A</f>
        <v>#N/A</v>
      </c>
    </row>
    <row r="122" spans="1:15" ht="16.149999999999999" customHeight="1" x14ac:dyDescent="0.25">
      <c r="A122" s="2" t="s">
        <v>202</v>
      </c>
      <c r="B122" s="3" t="s">
        <v>203</v>
      </c>
      <c r="C122" s="8"/>
      <c r="D122" s="8">
        <v>500</v>
      </c>
      <c r="E122" s="8">
        <v>0</v>
      </c>
      <c r="F122" s="8">
        <v>500</v>
      </c>
      <c r="G122" s="8">
        <v>0</v>
      </c>
      <c r="H122" s="8">
        <v>500</v>
      </c>
      <c r="I122" s="8">
        <v>0</v>
      </c>
      <c r="J122" s="8">
        <v>500</v>
      </c>
      <c r="K122" s="8">
        <v>0</v>
      </c>
      <c r="L122" s="8">
        <v>500</v>
      </c>
      <c r="M122" s="8">
        <v>0</v>
      </c>
      <c r="N122" s="9">
        <v>500</v>
      </c>
      <c r="O122" s="10" t="e">
        <f>#N/A</f>
        <v>#N/A</v>
      </c>
    </row>
    <row r="123" spans="1:15" ht="16.149999999999999" customHeight="1" x14ac:dyDescent="0.25">
      <c r="A123" s="2" t="s">
        <v>204</v>
      </c>
      <c r="B123" s="3" t="s">
        <v>205</v>
      </c>
      <c r="C123" s="8">
        <v>0</v>
      </c>
      <c r="D123" s="8">
        <v>0</v>
      </c>
      <c r="E123" s="8">
        <v>300</v>
      </c>
      <c r="F123" s="8">
        <v>0</v>
      </c>
      <c r="G123" s="8">
        <v>500</v>
      </c>
      <c r="H123" s="8">
        <v>300</v>
      </c>
      <c r="I123" s="8">
        <v>0</v>
      </c>
      <c r="J123" s="8">
        <v>0</v>
      </c>
      <c r="K123" s="8">
        <v>300</v>
      </c>
      <c r="L123" s="8">
        <v>0</v>
      </c>
      <c r="M123" s="8">
        <v>0</v>
      </c>
      <c r="N123" s="9">
        <v>300</v>
      </c>
      <c r="O123" s="10" t="e">
        <f>#N/A</f>
        <v>#N/A</v>
      </c>
    </row>
    <row r="124" spans="1:15" ht="16.149999999999999" customHeight="1" x14ac:dyDescent="0.25">
      <c r="A124" s="2" t="s">
        <v>206</v>
      </c>
      <c r="B124" s="3" t="s">
        <v>148</v>
      </c>
      <c r="C124" s="8">
        <v>0</v>
      </c>
      <c r="D124" s="8">
        <v>500</v>
      </c>
      <c r="E124" s="8">
        <v>0</v>
      </c>
      <c r="F124" s="8">
        <v>1500</v>
      </c>
      <c r="G124" s="8">
        <v>500</v>
      </c>
      <c r="H124" s="8">
        <v>0</v>
      </c>
      <c r="I124" s="8">
        <v>0</v>
      </c>
      <c r="J124" s="8">
        <v>500</v>
      </c>
      <c r="K124" s="8">
        <v>0</v>
      </c>
      <c r="L124" s="8">
        <v>0</v>
      </c>
      <c r="M124" s="8">
        <v>0</v>
      </c>
      <c r="N124" s="9">
        <v>0</v>
      </c>
      <c r="O124" s="10" t="e">
        <f>#N/A</f>
        <v>#N/A</v>
      </c>
    </row>
    <row r="125" spans="1:15" ht="16.149999999999999" customHeight="1" x14ac:dyDescent="0.25">
      <c r="A125" s="2" t="s">
        <v>207</v>
      </c>
      <c r="B125" s="3" t="s">
        <v>150</v>
      </c>
      <c r="C125" s="8">
        <v>800</v>
      </c>
      <c r="D125" s="8">
        <v>800</v>
      </c>
      <c r="E125" s="8">
        <v>800</v>
      </c>
      <c r="F125" s="8">
        <v>800</v>
      </c>
      <c r="G125" s="8">
        <v>800</v>
      </c>
      <c r="H125" s="8">
        <v>800</v>
      </c>
      <c r="I125" s="8">
        <v>800</v>
      </c>
      <c r="J125" s="8">
        <v>800</v>
      </c>
      <c r="K125" s="8">
        <v>800</v>
      </c>
      <c r="L125" s="8">
        <v>800</v>
      </c>
      <c r="M125" s="8">
        <v>800</v>
      </c>
      <c r="N125" s="9">
        <v>800</v>
      </c>
      <c r="O125" s="10" t="e">
        <f>#N/A</f>
        <v>#N/A</v>
      </c>
    </row>
    <row r="126" spans="1:15" ht="16.149999999999999" customHeight="1" x14ac:dyDescent="0.25">
      <c r="A126" s="2" t="s">
        <v>208</v>
      </c>
      <c r="B126" s="3" t="s">
        <v>120</v>
      </c>
      <c r="C126" s="8">
        <v>85</v>
      </c>
      <c r="D126" s="8">
        <v>85</v>
      </c>
      <c r="E126" s="8">
        <v>85</v>
      </c>
      <c r="F126" s="8">
        <v>85</v>
      </c>
      <c r="G126" s="8">
        <v>85</v>
      </c>
      <c r="H126" s="8">
        <v>85</v>
      </c>
      <c r="I126" s="8">
        <v>85</v>
      </c>
      <c r="J126" s="8">
        <v>85</v>
      </c>
      <c r="K126" s="8">
        <v>85</v>
      </c>
      <c r="L126" s="8">
        <v>85</v>
      </c>
      <c r="M126" s="8">
        <v>85</v>
      </c>
      <c r="N126" s="9">
        <v>85</v>
      </c>
      <c r="O126" s="10" t="e">
        <f>#N/A</f>
        <v>#N/A</v>
      </c>
    </row>
    <row r="127" spans="1:15" ht="16.149999999999999" customHeight="1" x14ac:dyDescent="0.25">
      <c r="A127" s="2" t="s">
        <v>209</v>
      </c>
      <c r="B127" s="3" t="s">
        <v>121</v>
      </c>
      <c r="C127" s="8">
        <v>100</v>
      </c>
      <c r="D127" s="8">
        <v>100</v>
      </c>
      <c r="E127" s="8">
        <v>100</v>
      </c>
      <c r="F127" s="8">
        <v>100</v>
      </c>
      <c r="G127" s="8">
        <v>100</v>
      </c>
      <c r="H127" s="8">
        <v>100</v>
      </c>
      <c r="I127" s="8">
        <v>100</v>
      </c>
      <c r="J127" s="8">
        <v>100</v>
      </c>
      <c r="K127" s="8">
        <v>100</v>
      </c>
      <c r="L127" s="8">
        <v>100</v>
      </c>
      <c r="M127" s="8">
        <v>100</v>
      </c>
      <c r="N127" s="9">
        <v>100</v>
      </c>
      <c r="O127" s="10" t="e">
        <f>#N/A</f>
        <v>#N/A</v>
      </c>
    </row>
    <row r="128" spans="1:15" ht="16.149999999999999" customHeight="1" x14ac:dyDescent="0.25">
      <c r="A128" s="14" t="s">
        <v>210</v>
      </c>
      <c r="B128" s="15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7">
        <v>0</v>
      </c>
      <c r="O128" s="18" t="e">
        <f>#N/A</f>
        <v>#N/A</v>
      </c>
    </row>
    <row r="129" spans="1:15" ht="16.149999999999999" customHeight="1" x14ac:dyDescent="0.25">
      <c r="A129" s="12"/>
      <c r="B129" s="13"/>
      <c r="C129" s="27">
        <f>SUM(C100:C128)</f>
        <v>27120</v>
      </c>
      <c r="D129" s="27" t="e">
        <f>#N/A</f>
        <v>#N/A</v>
      </c>
      <c r="E129" s="27" t="e">
        <f>#N/A</f>
        <v>#N/A</v>
      </c>
      <c r="F129" s="27" t="e">
        <f>#N/A</f>
        <v>#N/A</v>
      </c>
      <c r="G129" s="27" t="e">
        <f>#N/A</f>
        <v>#N/A</v>
      </c>
      <c r="H129" s="27" t="e">
        <f>#N/A</f>
        <v>#N/A</v>
      </c>
      <c r="I129" s="27" t="e">
        <f>#N/A</f>
        <v>#N/A</v>
      </c>
      <c r="J129" s="27" t="e">
        <f>#N/A</f>
        <v>#N/A</v>
      </c>
      <c r="K129" s="27" t="e">
        <f>#N/A</f>
        <v>#N/A</v>
      </c>
      <c r="L129" s="27" t="e">
        <f>#N/A</f>
        <v>#N/A</v>
      </c>
      <c r="M129" s="27" t="e">
        <f>#N/A</f>
        <v>#N/A</v>
      </c>
      <c r="N129" s="32" t="e">
        <f>#N/A</f>
        <v>#N/A</v>
      </c>
      <c r="O129" s="29" t="e">
        <f>SUM(O114:O128)</f>
        <v>#N/A</v>
      </c>
    </row>
    <row r="130" spans="1:15" ht="16.149999999999999" customHeight="1" x14ac:dyDescent="0.25">
      <c r="A130" s="2"/>
      <c r="B130" s="3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9"/>
      <c r="O130" s="10"/>
    </row>
    <row r="131" spans="1:15" ht="16.149999999999999" customHeight="1" x14ac:dyDescent="0.25">
      <c r="A131" s="40" t="s">
        <v>211</v>
      </c>
      <c r="B131" s="35" t="s">
        <v>212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9"/>
      <c r="O131" s="10"/>
    </row>
    <row r="132" spans="1:15" ht="16.149999999999999" customHeight="1" x14ac:dyDescent="0.25">
      <c r="A132" s="12" t="s">
        <v>213</v>
      </c>
      <c r="B132" s="13" t="s">
        <v>214</v>
      </c>
      <c r="C132" s="8">
        <v>5000</v>
      </c>
      <c r="D132" s="8">
        <v>5000</v>
      </c>
      <c r="E132" s="8">
        <v>5000</v>
      </c>
      <c r="F132" s="8">
        <v>5000</v>
      </c>
      <c r="G132" s="8">
        <v>5000</v>
      </c>
      <c r="H132" s="8">
        <v>5000</v>
      </c>
      <c r="I132" s="8">
        <v>7500</v>
      </c>
      <c r="J132" s="8">
        <v>5000</v>
      </c>
      <c r="K132" s="8">
        <v>5000</v>
      </c>
      <c r="L132" s="8">
        <v>7500</v>
      </c>
      <c r="M132" s="8">
        <v>5000</v>
      </c>
      <c r="N132" s="9">
        <v>5000</v>
      </c>
      <c r="O132" s="10" t="e">
        <f>#N/A</f>
        <v>#N/A</v>
      </c>
    </row>
    <row r="133" spans="1:15" ht="16.149999999999999" customHeight="1" x14ac:dyDescent="0.25">
      <c r="A133" s="2" t="s">
        <v>215</v>
      </c>
      <c r="B133" s="3" t="s">
        <v>216</v>
      </c>
      <c r="C133" s="8">
        <v>5154</v>
      </c>
      <c r="D133" s="8">
        <v>5154</v>
      </c>
      <c r="E133" s="8">
        <v>5154</v>
      </c>
      <c r="F133" s="8">
        <v>5154</v>
      </c>
      <c r="G133" s="8">
        <v>5154</v>
      </c>
      <c r="H133" s="8">
        <v>5154</v>
      </c>
      <c r="I133" s="8">
        <v>7730</v>
      </c>
      <c r="J133" s="8">
        <v>5154</v>
      </c>
      <c r="K133" s="8">
        <v>5154</v>
      </c>
      <c r="L133" s="8">
        <v>7730</v>
      </c>
      <c r="M133" s="8">
        <v>5154</v>
      </c>
      <c r="N133" s="9">
        <v>5154</v>
      </c>
      <c r="O133" s="10" t="e">
        <f>#N/A</f>
        <v>#N/A</v>
      </c>
    </row>
    <row r="134" spans="1:15" ht="16.149999999999999" customHeight="1" x14ac:dyDescent="0.25">
      <c r="A134" s="2" t="s">
        <v>217</v>
      </c>
      <c r="B134" s="3" t="s">
        <v>218</v>
      </c>
      <c r="C134" s="8">
        <v>16492</v>
      </c>
      <c r="D134" s="8">
        <v>16492</v>
      </c>
      <c r="E134" s="8">
        <v>16492</v>
      </c>
      <c r="F134" s="8">
        <v>16492</v>
      </c>
      <c r="G134" s="8">
        <v>16492</v>
      </c>
      <c r="H134" s="8">
        <v>16492</v>
      </c>
      <c r="I134" s="8">
        <v>24738</v>
      </c>
      <c r="J134" s="8">
        <v>16492</v>
      </c>
      <c r="K134" s="8">
        <v>16492</v>
      </c>
      <c r="L134" s="8">
        <v>24738</v>
      </c>
      <c r="M134" s="8">
        <v>16492</v>
      </c>
      <c r="N134" s="9">
        <v>16492</v>
      </c>
      <c r="O134" s="10" t="e">
        <f>#N/A</f>
        <v>#N/A</v>
      </c>
    </row>
    <row r="135" spans="1:15" ht="16.149999999999999" customHeight="1" x14ac:dyDescent="0.25">
      <c r="A135" s="2" t="s">
        <v>219</v>
      </c>
      <c r="B135" s="3" t="s">
        <v>220</v>
      </c>
      <c r="C135" s="8">
        <v>9256</v>
      </c>
      <c r="D135" s="8">
        <v>9256</v>
      </c>
      <c r="E135" s="8">
        <v>9256</v>
      </c>
      <c r="F135" s="8">
        <v>9256</v>
      </c>
      <c r="G135" s="8">
        <v>9256</v>
      </c>
      <c r="H135" s="8">
        <v>9256</v>
      </c>
      <c r="I135" s="8">
        <v>13884</v>
      </c>
      <c r="J135" s="8">
        <v>9256</v>
      </c>
      <c r="K135" s="8">
        <v>9256</v>
      </c>
      <c r="L135" s="8">
        <v>13884</v>
      </c>
      <c r="M135" s="8">
        <v>9256</v>
      </c>
      <c r="N135" s="9">
        <v>9256</v>
      </c>
      <c r="O135" s="10">
        <f>SUM(C135:N135)</f>
        <v>120328</v>
      </c>
    </row>
    <row r="136" spans="1:15" ht="16.149999999999999" customHeight="1" x14ac:dyDescent="0.25">
      <c r="A136" s="2" t="s">
        <v>221</v>
      </c>
      <c r="B136" s="3" t="s">
        <v>222</v>
      </c>
      <c r="C136" s="8">
        <v>25653</v>
      </c>
      <c r="D136" s="8">
        <v>25653</v>
      </c>
      <c r="E136" s="8">
        <v>25653</v>
      </c>
      <c r="F136" s="8">
        <v>25653</v>
      </c>
      <c r="G136" s="8">
        <v>25653</v>
      </c>
      <c r="H136" s="8">
        <v>25653</v>
      </c>
      <c r="I136" s="8">
        <v>38478</v>
      </c>
      <c r="J136" s="8">
        <v>25653</v>
      </c>
      <c r="K136" s="8">
        <v>25653</v>
      </c>
      <c r="L136" s="8">
        <v>38475</v>
      </c>
      <c r="M136" s="8">
        <v>25653</v>
      </c>
      <c r="N136" s="9">
        <v>25653</v>
      </c>
      <c r="O136" s="10" t="e">
        <f>#N/A</f>
        <v>#N/A</v>
      </c>
    </row>
    <row r="137" spans="1:15" ht="16.149999999999999" customHeight="1" x14ac:dyDescent="0.25">
      <c r="A137" s="2" t="s">
        <v>223</v>
      </c>
      <c r="B137" s="3" t="s">
        <v>131</v>
      </c>
      <c r="C137" s="8">
        <v>0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1000</v>
      </c>
      <c r="M137" s="8">
        <v>0</v>
      </c>
      <c r="N137" s="9">
        <v>0</v>
      </c>
      <c r="O137" s="10" t="e">
        <f>#N/A</f>
        <v>#N/A</v>
      </c>
    </row>
    <row r="138" spans="1:15" ht="16.149999999999999" customHeight="1" x14ac:dyDescent="0.25">
      <c r="A138" s="2" t="s">
        <v>224</v>
      </c>
      <c r="B138" s="3" t="s">
        <v>225</v>
      </c>
      <c r="C138" s="8">
        <v>4515</v>
      </c>
      <c r="D138" s="8">
        <v>4515</v>
      </c>
      <c r="E138" s="8">
        <v>4515</v>
      </c>
      <c r="F138" s="8">
        <v>4515</v>
      </c>
      <c r="G138" s="8">
        <v>4515</v>
      </c>
      <c r="H138" s="8">
        <v>4515</v>
      </c>
      <c r="I138" s="8">
        <v>6768</v>
      </c>
      <c r="J138" s="8">
        <v>4515</v>
      </c>
      <c r="K138" s="8">
        <v>4515</v>
      </c>
      <c r="L138" s="8">
        <v>6768</v>
      </c>
      <c r="M138" s="8">
        <v>4515</v>
      </c>
      <c r="N138" s="9">
        <v>4515</v>
      </c>
      <c r="O138" s="10" t="e">
        <f>#N/A</f>
        <v>#N/A</v>
      </c>
    </row>
    <row r="139" spans="1:15" ht="16.149999999999999" customHeight="1" x14ac:dyDescent="0.25">
      <c r="A139" s="2" t="s">
        <v>226</v>
      </c>
      <c r="B139" s="3" t="s">
        <v>227</v>
      </c>
      <c r="C139" s="8">
        <v>419</v>
      </c>
      <c r="D139" s="8">
        <v>419</v>
      </c>
      <c r="E139" s="8">
        <v>419</v>
      </c>
      <c r="F139" s="8">
        <v>419</v>
      </c>
      <c r="G139" s="8">
        <v>419</v>
      </c>
      <c r="H139" s="8">
        <v>419</v>
      </c>
      <c r="I139" s="8">
        <v>628</v>
      </c>
      <c r="J139" s="8">
        <v>419</v>
      </c>
      <c r="K139" s="8">
        <v>419</v>
      </c>
      <c r="L139" s="8">
        <v>628</v>
      </c>
      <c r="M139" s="8">
        <v>419</v>
      </c>
      <c r="N139" s="9">
        <v>419</v>
      </c>
      <c r="O139" s="10" t="e">
        <f>#N/A</f>
        <v>#N/A</v>
      </c>
    </row>
    <row r="140" spans="1:15" ht="16.149999999999999" customHeight="1" x14ac:dyDescent="0.25">
      <c r="A140" s="2" t="s">
        <v>228</v>
      </c>
      <c r="B140" s="3" t="s">
        <v>80</v>
      </c>
      <c r="C140" s="8">
        <v>0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9">
        <v>0</v>
      </c>
      <c r="O140" s="10" t="e">
        <f>#N/A</f>
        <v>#N/A</v>
      </c>
    </row>
    <row r="141" spans="1:15" ht="16.149999999999999" customHeight="1" x14ac:dyDescent="0.25">
      <c r="A141" s="2" t="s">
        <v>229</v>
      </c>
      <c r="B141" s="3" t="s">
        <v>94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500</v>
      </c>
      <c r="J141" s="8">
        <v>0</v>
      </c>
      <c r="K141" s="8">
        <v>0</v>
      </c>
      <c r="L141" s="8">
        <v>0</v>
      </c>
      <c r="M141" s="8">
        <v>0</v>
      </c>
      <c r="N141" s="9">
        <v>0</v>
      </c>
      <c r="O141" s="10" t="e">
        <f>#N/A</f>
        <v>#N/A</v>
      </c>
    </row>
    <row r="142" spans="1:15" ht="16.149999999999999" customHeight="1" x14ac:dyDescent="0.25">
      <c r="A142" s="2" t="s">
        <v>230</v>
      </c>
      <c r="B142" s="3" t="s">
        <v>231</v>
      </c>
      <c r="C142" s="8">
        <v>0</v>
      </c>
      <c r="D142" s="8">
        <v>250</v>
      </c>
      <c r="E142" s="8">
        <v>0</v>
      </c>
      <c r="F142" s="8">
        <v>250</v>
      </c>
      <c r="G142" s="8">
        <v>0</v>
      </c>
      <c r="H142" s="8">
        <v>250</v>
      </c>
      <c r="I142" s="8">
        <v>0</v>
      </c>
      <c r="J142" s="8">
        <v>250</v>
      </c>
      <c r="K142" s="8">
        <v>0</v>
      </c>
      <c r="L142" s="8">
        <v>0</v>
      </c>
      <c r="M142" s="8">
        <v>0</v>
      </c>
      <c r="N142" s="9">
        <v>0</v>
      </c>
      <c r="O142" s="10" t="e">
        <f>#N/A</f>
        <v>#N/A</v>
      </c>
    </row>
    <row r="143" spans="1:15" ht="21.65" customHeight="1" x14ac:dyDescent="0.25">
      <c r="A143" s="2" t="s">
        <v>232</v>
      </c>
      <c r="B143" s="3" t="s">
        <v>233</v>
      </c>
      <c r="C143" s="8">
        <v>125</v>
      </c>
      <c r="D143" s="8">
        <v>0</v>
      </c>
      <c r="E143" s="8">
        <v>0</v>
      </c>
      <c r="F143" s="8">
        <v>125</v>
      </c>
      <c r="G143" s="8">
        <v>0</v>
      </c>
      <c r="H143" s="8">
        <v>0</v>
      </c>
      <c r="I143" s="8">
        <v>125</v>
      </c>
      <c r="J143" s="8">
        <v>0</v>
      </c>
      <c r="K143" s="8">
        <v>0</v>
      </c>
      <c r="L143" s="8">
        <v>125</v>
      </c>
      <c r="M143" s="8">
        <v>0</v>
      </c>
      <c r="N143" s="9">
        <v>0</v>
      </c>
      <c r="O143" s="10" t="e">
        <f>#N/A</f>
        <v>#N/A</v>
      </c>
    </row>
    <row r="144" spans="1:15" ht="16.149999999999999" customHeight="1" x14ac:dyDescent="0.25">
      <c r="A144" s="2" t="s">
        <v>234</v>
      </c>
      <c r="B144" s="3" t="s">
        <v>235</v>
      </c>
      <c r="C144" s="8">
        <v>0</v>
      </c>
      <c r="D144" s="8">
        <v>0</v>
      </c>
      <c r="E144" s="8">
        <v>300</v>
      </c>
      <c r="F144" s="8">
        <v>0</v>
      </c>
      <c r="G144" s="8">
        <v>300</v>
      </c>
      <c r="H144" s="8">
        <v>500</v>
      </c>
      <c r="I144" s="8">
        <v>300</v>
      </c>
      <c r="J144" s="8">
        <v>0</v>
      </c>
      <c r="K144" s="8">
        <v>300</v>
      </c>
      <c r="L144" s="8">
        <v>0</v>
      </c>
      <c r="M144" s="8">
        <v>300</v>
      </c>
      <c r="N144" s="9">
        <v>0</v>
      </c>
      <c r="O144" s="10" t="e">
        <f>#N/A</f>
        <v>#N/A</v>
      </c>
    </row>
    <row r="145" spans="1:15" ht="16.149999999999999" customHeight="1" x14ac:dyDescent="0.25">
      <c r="A145" s="2" t="s">
        <v>236</v>
      </c>
      <c r="B145" s="3" t="s">
        <v>237</v>
      </c>
      <c r="C145" s="8">
        <v>0</v>
      </c>
      <c r="D145" s="8">
        <v>0</v>
      </c>
      <c r="E145" s="8">
        <v>0</v>
      </c>
      <c r="F145" s="8">
        <v>500</v>
      </c>
      <c r="G145" s="8">
        <v>0</v>
      </c>
      <c r="H145" s="8">
        <v>0</v>
      </c>
      <c r="I145" s="8">
        <v>0</v>
      </c>
      <c r="J145" s="8">
        <v>500</v>
      </c>
      <c r="K145" s="8">
        <v>0</v>
      </c>
      <c r="L145" s="8">
        <v>0</v>
      </c>
      <c r="M145" s="8">
        <v>0</v>
      </c>
      <c r="N145" s="9">
        <v>0</v>
      </c>
      <c r="O145" s="10" t="e">
        <f>#N/A</f>
        <v>#N/A</v>
      </c>
    </row>
    <row r="146" spans="1:15" ht="16.149999999999999" customHeight="1" x14ac:dyDescent="0.25">
      <c r="A146" s="2" t="s">
        <v>238</v>
      </c>
      <c r="B146" s="3" t="s">
        <v>102</v>
      </c>
      <c r="C146" s="8">
        <v>500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9">
        <v>0</v>
      </c>
      <c r="O146" s="10" t="e">
        <f>#N/A</f>
        <v>#N/A</v>
      </c>
    </row>
    <row r="147" spans="1:15" ht="16.149999999999999" customHeight="1" x14ac:dyDescent="0.25">
      <c r="A147" s="2" t="s">
        <v>239</v>
      </c>
      <c r="B147" s="3" t="s">
        <v>240</v>
      </c>
      <c r="C147" s="8">
        <v>50</v>
      </c>
      <c r="D147" s="8">
        <v>50</v>
      </c>
      <c r="E147" s="8">
        <v>50</v>
      </c>
      <c r="F147" s="8">
        <v>50</v>
      </c>
      <c r="G147" s="8">
        <v>50</v>
      </c>
      <c r="H147" s="8">
        <v>50</v>
      </c>
      <c r="I147" s="8">
        <v>50</v>
      </c>
      <c r="J147" s="8">
        <v>50</v>
      </c>
      <c r="K147" s="8">
        <v>50</v>
      </c>
      <c r="L147" s="8">
        <v>50</v>
      </c>
      <c r="M147" s="8">
        <v>50</v>
      </c>
      <c r="N147" s="9">
        <v>50</v>
      </c>
      <c r="O147" s="10" t="e">
        <f>#N/A</f>
        <v>#N/A</v>
      </c>
    </row>
    <row r="148" spans="1:15" ht="16.149999999999999" customHeight="1" x14ac:dyDescent="0.25">
      <c r="A148" s="2" t="s">
        <v>241</v>
      </c>
      <c r="B148" s="3" t="s">
        <v>242</v>
      </c>
      <c r="C148" s="8">
        <v>1200</v>
      </c>
      <c r="D148" s="8">
        <v>1200</v>
      </c>
      <c r="E148" s="8">
        <v>1200</v>
      </c>
      <c r="F148" s="8">
        <v>1200</v>
      </c>
      <c r="G148" s="8">
        <v>1200</v>
      </c>
      <c r="H148" s="8">
        <v>1200</v>
      </c>
      <c r="I148" s="8">
        <v>1200</v>
      </c>
      <c r="J148" s="8">
        <v>1200</v>
      </c>
      <c r="K148" s="8">
        <v>1200</v>
      </c>
      <c r="L148" s="8">
        <v>1200</v>
      </c>
      <c r="M148" s="8">
        <v>1200</v>
      </c>
      <c r="N148" s="9">
        <v>1200</v>
      </c>
      <c r="O148" s="10" t="e">
        <f>#N/A</f>
        <v>#N/A</v>
      </c>
    </row>
    <row r="149" spans="1:15" ht="16.149999999999999" customHeight="1" x14ac:dyDescent="0.25">
      <c r="A149" s="2" t="s">
        <v>243</v>
      </c>
      <c r="B149" s="3" t="s">
        <v>244</v>
      </c>
      <c r="C149" s="8">
        <v>1000</v>
      </c>
      <c r="D149" s="8">
        <v>1000</v>
      </c>
      <c r="E149" s="8">
        <v>1000</v>
      </c>
      <c r="F149" s="8">
        <v>1000</v>
      </c>
      <c r="G149" s="8">
        <v>1000</v>
      </c>
      <c r="H149" s="8">
        <v>1000</v>
      </c>
      <c r="I149" s="8">
        <v>1000</v>
      </c>
      <c r="J149" s="8">
        <v>1000</v>
      </c>
      <c r="K149" s="8">
        <v>1000</v>
      </c>
      <c r="L149" s="8">
        <v>1000</v>
      </c>
      <c r="M149" s="8">
        <v>1000</v>
      </c>
      <c r="N149" s="8">
        <v>1000</v>
      </c>
      <c r="O149" s="10" t="e">
        <f>#N/A</f>
        <v>#N/A</v>
      </c>
    </row>
    <row r="150" spans="1:15" ht="16.149999999999999" customHeight="1" x14ac:dyDescent="0.25">
      <c r="A150" s="2" t="s">
        <v>245</v>
      </c>
      <c r="B150" s="3" t="s">
        <v>246</v>
      </c>
      <c r="C150" s="8">
        <v>350</v>
      </c>
      <c r="D150" s="8">
        <v>350</v>
      </c>
      <c r="E150" s="8">
        <v>350</v>
      </c>
      <c r="F150" s="8">
        <v>350</v>
      </c>
      <c r="G150" s="8">
        <v>350</v>
      </c>
      <c r="H150" s="8">
        <v>350</v>
      </c>
      <c r="I150" s="8">
        <v>350</v>
      </c>
      <c r="J150" s="8">
        <v>350</v>
      </c>
      <c r="K150" s="8">
        <v>350</v>
      </c>
      <c r="L150" s="8">
        <v>350</v>
      </c>
      <c r="M150" s="8">
        <v>350</v>
      </c>
      <c r="N150" s="9">
        <v>350</v>
      </c>
      <c r="O150" s="10" t="e">
        <f>#N/A</f>
        <v>#N/A</v>
      </c>
    </row>
    <row r="151" spans="1:15" ht="16.149999999999999" customHeight="1" x14ac:dyDescent="0.25">
      <c r="A151" s="2" t="s">
        <v>247</v>
      </c>
      <c r="B151" s="3" t="s">
        <v>248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9">
        <v>0</v>
      </c>
      <c r="O151" s="10" t="e">
        <f>#N/A</f>
        <v>#N/A</v>
      </c>
    </row>
    <row r="152" spans="1:15" ht="16.149999999999999" customHeight="1" x14ac:dyDescent="0.25">
      <c r="A152" s="2" t="s">
        <v>249</v>
      </c>
      <c r="B152" s="3" t="s">
        <v>250</v>
      </c>
      <c r="C152" s="8">
        <v>400</v>
      </c>
      <c r="D152" s="8">
        <v>400</v>
      </c>
      <c r="E152" s="8">
        <v>400</v>
      </c>
      <c r="F152" s="8">
        <v>400</v>
      </c>
      <c r="G152" s="8">
        <v>400</v>
      </c>
      <c r="H152" s="8">
        <v>400</v>
      </c>
      <c r="I152" s="8">
        <v>400</v>
      </c>
      <c r="J152" s="8">
        <v>400</v>
      </c>
      <c r="K152" s="8">
        <v>400</v>
      </c>
      <c r="L152" s="8">
        <v>400</v>
      </c>
      <c r="M152" s="8">
        <v>400</v>
      </c>
      <c r="N152" s="9">
        <v>400</v>
      </c>
      <c r="O152" s="10" t="e">
        <f>#N/A</f>
        <v>#N/A</v>
      </c>
    </row>
    <row r="153" spans="1:15" ht="16.149999999999999" customHeight="1" x14ac:dyDescent="0.25">
      <c r="A153" s="2" t="s">
        <v>251</v>
      </c>
      <c r="B153" s="34" t="s">
        <v>354</v>
      </c>
      <c r="C153" s="8">
        <v>250</v>
      </c>
      <c r="D153" s="8">
        <v>250</v>
      </c>
      <c r="E153" s="8">
        <v>250</v>
      </c>
      <c r="F153" s="8">
        <v>250</v>
      </c>
      <c r="G153" s="8">
        <v>250</v>
      </c>
      <c r="H153" s="8">
        <v>250</v>
      </c>
      <c r="I153" s="8">
        <v>250</v>
      </c>
      <c r="J153" s="8">
        <v>250</v>
      </c>
      <c r="K153" s="8">
        <v>250</v>
      </c>
      <c r="L153" s="8">
        <v>250</v>
      </c>
      <c r="M153" s="8">
        <v>250</v>
      </c>
      <c r="N153" s="9">
        <v>250</v>
      </c>
      <c r="O153" s="10" t="e">
        <f>#N/A</f>
        <v>#N/A</v>
      </c>
    </row>
    <row r="154" spans="1:15" ht="16.149999999999999" customHeight="1" x14ac:dyDescent="0.25">
      <c r="A154" s="2" t="s">
        <v>253</v>
      </c>
      <c r="B154" s="34" t="s">
        <v>355</v>
      </c>
      <c r="C154" s="8">
        <v>800</v>
      </c>
      <c r="D154" s="8">
        <v>800</v>
      </c>
      <c r="E154" s="8">
        <v>800</v>
      </c>
      <c r="F154" s="8">
        <v>800</v>
      </c>
      <c r="G154" s="8">
        <v>800</v>
      </c>
      <c r="H154" s="8">
        <v>800</v>
      </c>
      <c r="I154" s="8">
        <v>800</v>
      </c>
      <c r="J154" s="8">
        <v>800</v>
      </c>
      <c r="K154" s="8">
        <v>800</v>
      </c>
      <c r="L154" s="8">
        <v>800</v>
      </c>
      <c r="M154" s="8">
        <v>800</v>
      </c>
      <c r="N154" s="8">
        <v>800</v>
      </c>
      <c r="O154" s="10" t="e">
        <f>#N/A</f>
        <v>#N/A</v>
      </c>
    </row>
    <row r="155" spans="1:15" ht="16.149999999999999" customHeight="1" x14ac:dyDescent="0.25">
      <c r="A155" s="2" t="s">
        <v>255</v>
      </c>
      <c r="B155" s="3" t="s">
        <v>256</v>
      </c>
      <c r="C155" s="8">
        <v>0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9">
        <v>0</v>
      </c>
      <c r="O155" s="10" t="e">
        <f>#N/A</f>
        <v>#N/A</v>
      </c>
    </row>
    <row r="156" spans="1:15" ht="16.149999999999999" customHeight="1" x14ac:dyDescent="0.25">
      <c r="A156" s="2" t="s">
        <v>257</v>
      </c>
      <c r="B156" s="3" t="s">
        <v>258</v>
      </c>
      <c r="C156" s="8">
        <v>0</v>
      </c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9">
        <v>0</v>
      </c>
      <c r="O156" s="10" t="e">
        <f>#N/A</f>
        <v>#N/A</v>
      </c>
    </row>
    <row r="157" spans="1:15" ht="16.149999999999999" customHeight="1" x14ac:dyDescent="0.25">
      <c r="A157" s="2" t="s">
        <v>259</v>
      </c>
      <c r="B157" s="3" t="s">
        <v>260</v>
      </c>
      <c r="C157" s="8">
        <v>200</v>
      </c>
      <c r="D157" s="8">
        <v>300</v>
      </c>
      <c r="E157" s="8">
        <v>200</v>
      </c>
      <c r="F157" s="8">
        <v>200</v>
      </c>
      <c r="G157" s="8">
        <v>200</v>
      </c>
      <c r="H157" s="8">
        <v>200</v>
      </c>
      <c r="I157" s="8">
        <v>200</v>
      </c>
      <c r="J157" s="8">
        <v>200</v>
      </c>
      <c r="K157" s="8">
        <v>200</v>
      </c>
      <c r="L157" s="8">
        <v>200</v>
      </c>
      <c r="M157" s="8">
        <v>200</v>
      </c>
      <c r="N157" s="9">
        <v>200</v>
      </c>
      <c r="O157" s="10" t="e">
        <f>#N/A</f>
        <v>#N/A</v>
      </c>
    </row>
    <row r="158" spans="1:15" ht="16.149999999999999" customHeight="1" x14ac:dyDescent="0.25">
      <c r="A158" s="2" t="s">
        <v>261</v>
      </c>
      <c r="B158" s="3" t="s">
        <v>262</v>
      </c>
      <c r="C158" s="8">
        <v>0</v>
      </c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9">
        <v>0</v>
      </c>
      <c r="O158" s="10" t="e">
        <f>#N/A</f>
        <v>#N/A</v>
      </c>
    </row>
    <row r="159" spans="1:15" ht="16.149999999999999" customHeight="1" x14ac:dyDescent="0.25">
      <c r="A159" s="2" t="s">
        <v>263</v>
      </c>
      <c r="B159" s="3" t="s">
        <v>264</v>
      </c>
      <c r="C159" s="8">
        <v>0</v>
      </c>
      <c r="D159" s="8">
        <v>0</v>
      </c>
      <c r="E159" s="8">
        <v>1000</v>
      </c>
      <c r="F159" s="8">
        <v>0</v>
      </c>
      <c r="G159" s="8">
        <v>0</v>
      </c>
      <c r="H159" s="8">
        <v>500</v>
      </c>
      <c r="I159" s="8">
        <v>0</v>
      </c>
      <c r="J159" s="8">
        <v>0</v>
      </c>
      <c r="K159" s="8">
        <v>1000</v>
      </c>
      <c r="L159" s="8">
        <v>0</v>
      </c>
      <c r="M159" s="8">
        <v>500</v>
      </c>
      <c r="N159" s="9">
        <v>0</v>
      </c>
      <c r="O159" s="10" t="e">
        <f>#N/A</f>
        <v>#N/A</v>
      </c>
    </row>
    <row r="160" spans="1:15" ht="16.149999999999999" customHeight="1" x14ac:dyDescent="0.25">
      <c r="A160" s="2" t="s">
        <v>265</v>
      </c>
      <c r="B160" s="3" t="s">
        <v>266</v>
      </c>
      <c r="C160" s="8">
        <v>2900</v>
      </c>
      <c r="D160" s="8">
        <v>2900</v>
      </c>
      <c r="E160" s="8">
        <v>2900</v>
      </c>
      <c r="F160" s="8">
        <v>2900</v>
      </c>
      <c r="G160" s="8">
        <v>2900</v>
      </c>
      <c r="H160" s="8">
        <v>2900</v>
      </c>
      <c r="I160" s="8">
        <v>2900</v>
      </c>
      <c r="J160" s="8">
        <v>2900</v>
      </c>
      <c r="K160" s="8">
        <v>2900</v>
      </c>
      <c r="L160" s="8">
        <v>2900</v>
      </c>
      <c r="M160" s="8">
        <v>2900</v>
      </c>
      <c r="N160" s="9">
        <v>2900</v>
      </c>
      <c r="O160" s="10" t="e">
        <f>#N/A</f>
        <v>#N/A</v>
      </c>
    </row>
    <row r="161" spans="1:15" ht="16.149999999999999" customHeight="1" x14ac:dyDescent="0.25">
      <c r="A161" s="2" t="s">
        <v>267</v>
      </c>
      <c r="B161" s="3" t="s">
        <v>268</v>
      </c>
      <c r="C161" s="8">
        <v>0</v>
      </c>
      <c r="D161" s="8">
        <v>0</v>
      </c>
      <c r="E161" s="8">
        <v>0</v>
      </c>
      <c r="F161" s="8">
        <v>500</v>
      </c>
      <c r="G161" s="8">
        <v>0</v>
      </c>
      <c r="H161" s="8">
        <v>0</v>
      </c>
      <c r="I161" s="8">
        <v>500</v>
      </c>
      <c r="J161" s="8">
        <v>500</v>
      </c>
      <c r="K161" s="8">
        <v>0</v>
      </c>
      <c r="L161" s="8">
        <v>0</v>
      </c>
      <c r="M161" s="8">
        <v>0</v>
      </c>
      <c r="N161" s="9">
        <v>0</v>
      </c>
      <c r="O161" s="10" t="e">
        <f>#N/A</f>
        <v>#N/A</v>
      </c>
    </row>
    <row r="162" spans="1:15" ht="16.149999999999999" customHeight="1" x14ac:dyDescent="0.25">
      <c r="A162" s="2" t="s">
        <v>269</v>
      </c>
      <c r="B162" s="3" t="s">
        <v>270</v>
      </c>
      <c r="C162" s="8">
        <v>0</v>
      </c>
      <c r="D162" s="8">
        <v>100</v>
      </c>
      <c r="E162" s="8">
        <v>0</v>
      </c>
      <c r="F162" s="8">
        <v>100</v>
      </c>
      <c r="G162" s="8">
        <v>0</v>
      </c>
      <c r="H162" s="8">
        <v>100</v>
      </c>
      <c r="I162" s="8">
        <v>0</v>
      </c>
      <c r="J162" s="8">
        <v>100</v>
      </c>
      <c r="K162" s="8">
        <v>0</v>
      </c>
      <c r="L162" s="8">
        <v>100</v>
      </c>
      <c r="M162" s="8">
        <v>0</v>
      </c>
      <c r="N162" s="9">
        <v>0</v>
      </c>
      <c r="O162" s="10" t="e">
        <f>#N/A</f>
        <v>#N/A</v>
      </c>
    </row>
    <row r="163" spans="1:15" ht="16.149999999999999" customHeight="1" x14ac:dyDescent="0.25">
      <c r="A163" s="2" t="s">
        <v>271</v>
      </c>
      <c r="B163" s="3" t="s">
        <v>272</v>
      </c>
      <c r="C163" s="8">
        <v>50</v>
      </c>
      <c r="D163" s="8">
        <v>100</v>
      </c>
      <c r="E163" s="8">
        <v>100</v>
      </c>
      <c r="F163" s="8">
        <v>100</v>
      </c>
      <c r="G163" s="8">
        <v>50</v>
      </c>
      <c r="H163" s="8">
        <v>100</v>
      </c>
      <c r="I163" s="8">
        <v>100</v>
      </c>
      <c r="J163" s="8">
        <v>100</v>
      </c>
      <c r="K163" s="8">
        <v>100</v>
      </c>
      <c r="L163" s="8">
        <v>50</v>
      </c>
      <c r="M163" s="8">
        <v>100</v>
      </c>
      <c r="N163" s="9">
        <v>50</v>
      </c>
      <c r="O163" s="10" t="e">
        <f>#N/A</f>
        <v>#N/A</v>
      </c>
    </row>
    <row r="164" spans="1:15" ht="16.149999999999999" customHeight="1" x14ac:dyDescent="0.25">
      <c r="A164" s="2" t="s">
        <v>273</v>
      </c>
      <c r="B164" s="3" t="s">
        <v>274</v>
      </c>
      <c r="C164" s="8">
        <v>0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9">
        <v>0</v>
      </c>
      <c r="O164" s="10" t="e">
        <f>#N/A</f>
        <v>#N/A</v>
      </c>
    </row>
    <row r="165" spans="1:15" ht="16.149999999999999" customHeight="1" x14ac:dyDescent="0.25">
      <c r="A165" s="2" t="s">
        <v>275</v>
      </c>
      <c r="B165" s="3" t="s">
        <v>120</v>
      </c>
      <c r="C165" s="8">
        <v>0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9">
        <v>0</v>
      </c>
      <c r="O165" s="10" t="e">
        <f>#N/A</f>
        <v>#N/A</v>
      </c>
    </row>
    <row r="166" spans="1:15" ht="16.149999999999999" customHeight="1" x14ac:dyDescent="0.25">
      <c r="A166" s="2" t="s">
        <v>276</v>
      </c>
      <c r="B166" s="3" t="s">
        <v>121</v>
      </c>
      <c r="C166" s="8">
        <v>1000</v>
      </c>
      <c r="D166" s="8">
        <v>0</v>
      </c>
      <c r="E166" s="8">
        <v>0</v>
      </c>
      <c r="F166" s="8">
        <v>0</v>
      </c>
      <c r="G166" s="8">
        <v>1000</v>
      </c>
      <c r="H166" s="8">
        <v>1000</v>
      </c>
      <c r="I166" s="8">
        <v>0</v>
      </c>
      <c r="J166" s="8">
        <v>0</v>
      </c>
      <c r="K166" s="8">
        <v>1000</v>
      </c>
      <c r="L166" s="8">
        <v>1000</v>
      </c>
      <c r="M166" s="8">
        <v>0</v>
      </c>
      <c r="N166" s="9">
        <v>0</v>
      </c>
      <c r="O166" s="10" t="e">
        <f>#N/A</f>
        <v>#N/A</v>
      </c>
    </row>
    <row r="167" spans="1:15" ht="16.149999999999999" customHeight="1" x14ac:dyDescent="0.25">
      <c r="A167" s="14" t="s">
        <v>277</v>
      </c>
      <c r="B167" s="15" t="s">
        <v>278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7">
        <v>0</v>
      </c>
      <c r="O167" s="18" t="e">
        <f>#N/A</f>
        <v>#N/A</v>
      </c>
    </row>
    <row r="168" spans="1:15" ht="16.149999999999999" customHeight="1" x14ac:dyDescent="0.25">
      <c r="A168" s="12"/>
      <c r="B168" s="13"/>
      <c r="C168" s="27">
        <f>SUM(C131:C167)</f>
        <v>75314</v>
      </c>
      <c r="D168" s="27" t="e">
        <f>#N/A</f>
        <v>#N/A</v>
      </c>
      <c r="E168" s="27" t="e">
        <f>#N/A</f>
        <v>#N/A</v>
      </c>
      <c r="F168" s="27" t="e">
        <f>#N/A</f>
        <v>#N/A</v>
      </c>
      <c r="G168" s="27" t="e">
        <f>#N/A</f>
        <v>#N/A</v>
      </c>
      <c r="H168" s="27" t="e">
        <f>#N/A</f>
        <v>#N/A</v>
      </c>
      <c r="I168" s="27" t="e">
        <f>#N/A</f>
        <v>#N/A</v>
      </c>
      <c r="J168" s="27" t="e">
        <f>#N/A</f>
        <v>#N/A</v>
      </c>
      <c r="K168" s="27" t="e">
        <f>#N/A</f>
        <v>#N/A</v>
      </c>
      <c r="L168" s="27" t="e">
        <f>#N/A</f>
        <v>#N/A</v>
      </c>
      <c r="M168" s="27" t="e">
        <f>#N/A</f>
        <v>#N/A</v>
      </c>
      <c r="N168" s="32" t="e">
        <f>#N/A</f>
        <v>#N/A</v>
      </c>
      <c r="O168" s="29" t="e">
        <f>SUM(O132:O167)</f>
        <v>#N/A</v>
      </c>
    </row>
    <row r="169" spans="1:15" ht="16.149999999999999" customHeight="1" x14ac:dyDescent="0.25">
      <c r="A169" s="2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9"/>
      <c r="O169" s="10"/>
    </row>
    <row r="170" spans="1:15" ht="16.149999999999999" customHeight="1" x14ac:dyDescent="0.25">
      <c r="A170" s="40" t="s">
        <v>279</v>
      </c>
      <c r="B170" s="35" t="s">
        <v>280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9"/>
      <c r="O170" s="10"/>
    </row>
    <row r="171" spans="1:15" ht="16.149999999999999" customHeight="1" x14ac:dyDescent="0.25">
      <c r="A171" s="12" t="s">
        <v>281</v>
      </c>
      <c r="B171" s="13" t="s">
        <v>127</v>
      </c>
      <c r="C171" s="8">
        <v>1747</v>
      </c>
      <c r="D171" s="8">
        <v>1747</v>
      </c>
      <c r="E171" s="8">
        <v>1747</v>
      </c>
      <c r="F171" s="8">
        <v>1747</v>
      </c>
      <c r="G171" s="8">
        <v>1747</v>
      </c>
      <c r="H171" s="8">
        <v>1747</v>
      </c>
      <c r="I171" s="8">
        <v>2621</v>
      </c>
      <c r="J171" s="8">
        <v>1747</v>
      </c>
      <c r="K171" s="8">
        <v>1747</v>
      </c>
      <c r="L171" s="8">
        <v>2621</v>
      </c>
      <c r="M171" s="8">
        <v>1747</v>
      </c>
      <c r="N171" s="9">
        <v>1747</v>
      </c>
      <c r="O171" s="10" t="e">
        <f>#N/A</f>
        <v>#N/A</v>
      </c>
    </row>
    <row r="172" spans="1:15" ht="16.149999999999999" customHeight="1" x14ac:dyDescent="0.25">
      <c r="A172" s="2" t="s">
        <v>282</v>
      </c>
      <c r="B172" s="3" t="s">
        <v>283</v>
      </c>
      <c r="C172" s="8">
        <v>140</v>
      </c>
      <c r="D172" s="8">
        <v>140</v>
      </c>
      <c r="E172" s="8">
        <v>140</v>
      </c>
      <c r="F172" s="8">
        <v>140</v>
      </c>
      <c r="G172" s="8">
        <v>140</v>
      </c>
      <c r="H172" s="8">
        <v>140</v>
      </c>
      <c r="I172" s="8">
        <v>210</v>
      </c>
      <c r="J172" s="8">
        <v>140</v>
      </c>
      <c r="K172" s="8">
        <v>140</v>
      </c>
      <c r="L172" s="8">
        <v>210</v>
      </c>
      <c r="M172" s="8">
        <v>140</v>
      </c>
      <c r="N172" s="9">
        <v>140</v>
      </c>
      <c r="O172" s="10" t="e">
        <f>#N/A</f>
        <v>#N/A</v>
      </c>
    </row>
    <row r="173" spans="1:15" ht="16.149999999999999" customHeight="1" x14ac:dyDescent="0.25">
      <c r="A173" s="2" t="s">
        <v>284</v>
      </c>
      <c r="B173" s="3" t="s">
        <v>94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9">
        <v>0</v>
      </c>
      <c r="O173" s="10" t="e">
        <f>#N/A</f>
        <v>#N/A</v>
      </c>
    </row>
    <row r="174" spans="1:15" ht="16.149999999999999" customHeight="1" x14ac:dyDescent="0.25">
      <c r="A174" s="2" t="s">
        <v>285</v>
      </c>
      <c r="B174" s="3" t="s">
        <v>134</v>
      </c>
      <c r="C174" s="8">
        <v>0</v>
      </c>
      <c r="D174" s="8">
        <v>0</v>
      </c>
      <c r="E174" s="8">
        <v>0</v>
      </c>
      <c r="F174" s="8">
        <v>0</v>
      </c>
      <c r="G174" s="8">
        <v>0</v>
      </c>
      <c r="H174" s="8">
        <v>150</v>
      </c>
      <c r="I174" s="8">
        <v>0</v>
      </c>
      <c r="J174" s="8">
        <v>150</v>
      </c>
      <c r="K174" s="8">
        <v>0</v>
      </c>
      <c r="L174" s="8">
        <v>0</v>
      </c>
      <c r="M174" s="8">
        <v>0</v>
      </c>
      <c r="N174" s="9">
        <v>0</v>
      </c>
      <c r="O174" s="10" t="e">
        <f>#N/A</f>
        <v>#N/A</v>
      </c>
    </row>
    <row r="175" spans="1:15" ht="16.149999999999999" customHeight="1" x14ac:dyDescent="0.25">
      <c r="A175" s="2" t="s">
        <v>286</v>
      </c>
      <c r="B175" s="3" t="s">
        <v>287</v>
      </c>
      <c r="C175" s="8">
        <v>0</v>
      </c>
      <c r="D175" s="8">
        <v>35</v>
      </c>
      <c r="E175" s="8">
        <v>35</v>
      </c>
      <c r="F175" s="8">
        <v>35</v>
      </c>
      <c r="G175" s="8">
        <v>35</v>
      </c>
      <c r="H175" s="8">
        <v>75</v>
      </c>
      <c r="I175" s="8">
        <v>45</v>
      </c>
      <c r="J175" s="8">
        <v>35</v>
      </c>
      <c r="K175" s="8">
        <v>35</v>
      </c>
      <c r="L175" s="8">
        <v>35</v>
      </c>
      <c r="M175" s="8">
        <v>35</v>
      </c>
      <c r="N175" s="9">
        <v>0</v>
      </c>
      <c r="O175" s="10" t="e">
        <f>#N/A</f>
        <v>#N/A</v>
      </c>
    </row>
    <row r="176" spans="1:15" ht="16.149999999999999" customHeight="1" x14ac:dyDescent="0.25">
      <c r="A176" s="2" t="s">
        <v>288</v>
      </c>
      <c r="B176" s="3" t="s">
        <v>289</v>
      </c>
      <c r="C176" s="8">
        <v>350</v>
      </c>
      <c r="D176" s="8">
        <v>0</v>
      </c>
      <c r="E176" s="8">
        <v>350</v>
      </c>
      <c r="F176" s="8">
        <v>0</v>
      </c>
      <c r="G176" s="8">
        <v>350</v>
      </c>
      <c r="H176" s="8">
        <v>0</v>
      </c>
      <c r="I176" s="8">
        <v>350</v>
      </c>
      <c r="J176" s="8">
        <v>0</v>
      </c>
      <c r="K176" s="8">
        <v>350</v>
      </c>
      <c r="L176" s="8">
        <v>0</v>
      </c>
      <c r="M176" s="8">
        <v>350</v>
      </c>
      <c r="N176" s="9">
        <v>0</v>
      </c>
      <c r="O176" s="10" t="e">
        <f>#N/A</f>
        <v>#N/A</v>
      </c>
    </row>
    <row r="177" spans="1:15" ht="16.149999999999999" customHeight="1" x14ac:dyDescent="0.25">
      <c r="A177" s="2" t="s">
        <v>290</v>
      </c>
      <c r="B177" s="3" t="s">
        <v>150</v>
      </c>
      <c r="C177" s="8">
        <v>0</v>
      </c>
      <c r="D177" s="8">
        <v>50</v>
      </c>
      <c r="E177" s="8">
        <v>50</v>
      </c>
      <c r="F177" s="8">
        <v>150</v>
      </c>
      <c r="G177" s="8">
        <v>0</v>
      </c>
      <c r="H177" s="8">
        <v>50</v>
      </c>
      <c r="I177" s="8">
        <v>50</v>
      </c>
      <c r="J177" s="8">
        <v>100</v>
      </c>
      <c r="K177" s="8">
        <v>50</v>
      </c>
      <c r="L177" s="8">
        <v>0</v>
      </c>
      <c r="M177" s="8">
        <v>0</v>
      </c>
      <c r="N177" s="9">
        <v>0</v>
      </c>
      <c r="O177" s="10" t="e">
        <f>#N/A</f>
        <v>#N/A</v>
      </c>
    </row>
    <row r="178" spans="1:15" ht="16.149999999999999" customHeight="1" x14ac:dyDescent="0.25">
      <c r="A178" s="2" t="s">
        <v>291</v>
      </c>
      <c r="B178" s="3" t="s">
        <v>120</v>
      </c>
      <c r="C178" s="8">
        <v>0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9">
        <v>0</v>
      </c>
      <c r="O178" s="10" t="e">
        <f>#N/A</f>
        <v>#N/A</v>
      </c>
    </row>
    <row r="179" spans="1:15" ht="16.149999999999999" customHeight="1" x14ac:dyDescent="0.25">
      <c r="A179" s="14" t="s">
        <v>292</v>
      </c>
      <c r="B179" s="15" t="s">
        <v>121</v>
      </c>
      <c r="C179" s="16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7">
        <v>0</v>
      </c>
      <c r="O179" s="18" t="e">
        <f>#N/A</f>
        <v>#N/A</v>
      </c>
    </row>
    <row r="180" spans="1:15" ht="16.149999999999999" customHeight="1" x14ac:dyDescent="0.25">
      <c r="A180" s="12"/>
      <c r="B180" s="13"/>
      <c r="C180" s="30">
        <f>SUM(C170:C179)</f>
        <v>2237</v>
      </c>
      <c r="D180" s="30" t="e">
        <f>#N/A</f>
        <v>#N/A</v>
      </c>
      <c r="E180" s="30" t="e">
        <f>#N/A</f>
        <v>#N/A</v>
      </c>
      <c r="F180" s="30" t="e">
        <f>#N/A</f>
        <v>#N/A</v>
      </c>
      <c r="G180" s="30" t="e">
        <f>#N/A</f>
        <v>#N/A</v>
      </c>
      <c r="H180" s="30" t="e">
        <f>#N/A</f>
        <v>#N/A</v>
      </c>
      <c r="I180" s="30" t="e">
        <f>#N/A</f>
        <v>#N/A</v>
      </c>
      <c r="J180" s="30" t="e">
        <f>#N/A</f>
        <v>#N/A</v>
      </c>
      <c r="K180" s="30" t="e">
        <f>#N/A</f>
        <v>#N/A</v>
      </c>
      <c r="L180" s="30" t="e">
        <f>#N/A</f>
        <v>#N/A</v>
      </c>
      <c r="M180" s="30" t="e">
        <f>#N/A</f>
        <v>#N/A</v>
      </c>
      <c r="N180" s="31" t="e">
        <f>#N/A</f>
        <v>#N/A</v>
      </c>
      <c r="O180" s="30" t="e">
        <f>SUM(O170:O179)</f>
        <v>#N/A</v>
      </c>
    </row>
    <row r="181" spans="1:15" ht="16.149999999999999" customHeight="1" x14ac:dyDescent="0.25">
      <c r="A181" s="2"/>
      <c r="B181" s="3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5"/>
      <c r="O181" s="26"/>
    </row>
    <row r="182" spans="1:15" ht="16.149999999999999" customHeight="1" x14ac:dyDescent="0.25">
      <c r="A182" s="40" t="s">
        <v>293</v>
      </c>
      <c r="B182" s="35" t="s">
        <v>294</v>
      </c>
      <c r="N182" s="20"/>
    </row>
    <row r="183" spans="1:15" ht="16.149999999999999" customHeight="1" x14ac:dyDescent="0.25">
      <c r="A183" s="12" t="s">
        <v>295</v>
      </c>
      <c r="B183" s="13" t="s">
        <v>127</v>
      </c>
      <c r="C183" s="8">
        <v>1747</v>
      </c>
      <c r="D183" s="8">
        <v>1747</v>
      </c>
      <c r="E183" s="8">
        <v>1747</v>
      </c>
      <c r="F183" s="8">
        <v>1747</v>
      </c>
      <c r="G183" s="8">
        <v>1747</v>
      </c>
      <c r="H183" s="8">
        <v>1747</v>
      </c>
      <c r="I183" s="8">
        <v>2621</v>
      </c>
      <c r="J183" s="8">
        <v>1747</v>
      </c>
      <c r="K183" s="8">
        <v>1747</v>
      </c>
      <c r="L183" s="8">
        <v>2621</v>
      </c>
      <c r="M183" s="8">
        <v>1747</v>
      </c>
      <c r="N183" s="9">
        <v>1747</v>
      </c>
      <c r="O183" s="10" t="e">
        <f>#N/A</f>
        <v>#N/A</v>
      </c>
    </row>
    <row r="184" spans="1:15" ht="16.149999999999999" customHeight="1" x14ac:dyDescent="0.25">
      <c r="A184" s="2" t="s">
        <v>296</v>
      </c>
      <c r="B184" s="3" t="s">
        <v>297</v>
      </c>
      <c r="C184" s="8">
        <v>140</v>
      </c>
      <c r="D184" s="8">
        <v>140</v>
      </c>
      <c r="E184" s="8">
        <v>140</v>
      </c>
      <c r="F184" s="8">
        <v>140</v>
      </c>
      <c r="G184" s="8">
        <v>140</v>
      </c>
      <c r="H184" s="8">
        <v>140</v>
      </c>
      <c r="I184" s="8">
        <v>210</v>
      </c>
      <c r="J184" s="8">
        <v>140</v>
      </c>
      <c r="K184" s="8">
        <v>140</v>
      </c>
      <c r="L184" s="8">
        <v>210</v>
      </c>
      <c r="M184" s="8">
        <v>140</v>
      </c>
      <c r="N184" s="9">
        <v>140</v>
      </c>
      <c r="O184" s="10" t="e">
        <f>#N/A</f>
        <v>#N/A</v>
      </c>
    </row>
    <row r="185" spans="1:15" ht="16.149999999999999" customHeight="1" x14ac:dyDescent="0.25">
      <c r="A185" s="2" t="s">
        <v>298</v>
      </c>
      <c r="B185" s="3" t="s">
        <v>299</v>
      </c>
      <c r="C185" s="8">
        <v>0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9">
        <v>0</v>
      </c>
      <c r="O185" s="10" t="e">
        <f>#N/A</f>
        <v>#N/A</v>
      </c>
    </row>
    <row r="186" spans="1:15" ht="16.149999999999999" customHeight="1" x14ac:dyDescent="0.25">
      <c r="A186" s="2" t="s">
        <v>300</v>
      </c>
      <c r="B186" s="3" t="s">
        <v>134</v>
      </c>
      <c r="C186" s="8">
        <v>0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9">
        <v>0</v>
      </c>
      <c r="O186" s="10" t="e">
        <f>#N/A</f>
        <v>#N/A</v>
      </c>
    </row>
    <row r="187" spans="1:15" ht="16.149999999999999" customHeight="1" x14ac:dyDescent="0.25">
      <c r="A187" s="2" t="s">
        <v>301</v>
      </c>
      <c r="B187" s="3" t="s">
        <v>302</v>
      </c>
      <c r="C187" s="8">
        <v>150</v>
      </c>
      <c r="D187" s="8">
        <v>0</v>
      </c>
      <c r="E187" s="8">
        <v>150</v>
      </c>
      <c r="F187" s="8">
        <v>0</v>
      </c>
      <c r="G187" s="8">
        <v>150</v>
      </c>
      <c r="H187" s="8">
        <v>0</v>
      </c>
      <c r="I187" s="8">
        <v>150</v>
      </c>
      <c r="J187" s="8">
        <v>0</v>
      </c>
      <c r="K187" s="8">
        <v>150</v>
      </c>
      <c r="L187" s="8">
        <v>0</v>
      </c>
      <c r="M187" s="8">
        <v>150</v>
      </c>
      <c r="N187" s="9">
        <v>0</v>
      </c>
      <c r="O187" s="10" t="e">
        <f>#N/A</f>
        <v>#N/A</v>
      </c>
    </row>
    <row r="188" spans="1:15" ht="16.149999999999999" customHeight="1" x14ac:dyDescent="0.25">
      <c r="A188" s="2" t="s">
        <v>303</v>
      </c>
      <c r="B188" s="3" t="s">
        <v>304</v>
      </c>
      <c r="C188" s="8">
        <v>2500</v>
      </c>
      <c r="D188" s="8">
        <v>2800</v>
      </c>
      <c r="E188" s="8">
        <v>0</v>
      </c>
      <c r="F188" s="8">
        <v>2800</v>
      </c>
      <c r="G188" s="8">
        <v>0</v>
      </c>
      <c r="H188" s="8">
        <v>500</v>
      </c>
      <c r="I188" s="8">
        <v>2800</v>
      </c>
      <c r="J188" s="8">
        <v>0</v>
      </c>
      <c r="K188" s="8">
        <v>0</v>
      </c>
      <c r="L188" s="8">
        <v>2800</v>
      </c>
      <c r="M188" s="8">
        <v>0</v>
      </c>
      <c r="N188" s="9">
        <v>0</v>
      </c>
      <c r="O188" s="10" t="e">
        <f>#N/A</f>
        <v>#N/A</v>
      </c>
    </row>
    <row r="189" spans="1:15" ht="16.149999999999999" customHeight="1" x14ac:dyDescent="0.25">
      <c r="A189" s="2" t="s">
        <v>305</v>
      </c>
      <c r="B189" s="3" t="s">
        <v>306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9">
        <v>0</v>
      </c>
      <c r="O189" s="10" t="e">
        <f>#N/A</f>
        <v>#N/A</v>
      </c>
    </row>
    <row r="190" spans="1:15" ht="16.149999999999999" customHeight="1" x14ac:dyDescent="0.25">
      <c r="A190" s="2" t="s">
        <v>307</v>
      </c>
      <c r="B190" s="3" t="s">
        <v>308</v>
      </c>
      <c r="C190" s="8">
        <v>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9">
        <v>0</v>
      </c>
      <c r="O190" s="10" t="e">
        <f>#N/A</f>
        <v>#N/A</v>
      </c>
    </row>
    <row r="191" spans="1:15" ht="16.149999999999999" customHeight="1" x14ac:dyDescent="0.25">
      <c r="A191" s="2" t="s">
        <v>309</v>
      </c>
      <c r="B191" s="3" t="s">
        <v>310</v>
      </c>
      <c r="C191" s="8">
        <v>575</v>
      </c>
      <c r="D191" s="8">
        <v>575</v>
      </c>
      <c r="E191" s="8">
        <v>575</v>
      </c>
      <c r="F191" s="8">
        <v>575</v>
      </c>
      <c r="G191" s="8">
        <v>575</v>
      </c>
      <c r="H191" s="8">
        <v>575</v>
      </c>
      <c r="I191" s="8">
        <v>575</v>
      </c>
      <c r="J191" s="8">
        <v>575</v>
      </c>
      <c r="K191" s="8">
        <v>575</v>
      </c>
      <c r="L191" s="8">
        <v>575</v>
      </c>
      <c r="M191" s="8">
        <v>575</v>
      </c>
      <c r="N191" s="9">
        <v>575</v>
      </c>
      <c r="O191" s="10" t="e">
        <f>#N/A</f>
        <v>#N/A</v>
      </c>
    </row>
    <row r="192" spans="1:15" ht="16.149999999999999" customHeight="1" x14ac:dyDescent="0.25">
      <c r="A192" s="2" t="s">
        <v>311</v>
      </c>
      <c r="B192" s="3" t="s">
        <v>150</v>
      </c>
      <c r="C192" s="8">
        <v>125</v>
      </c>
      <c r="D192" s="8">
        <v>125</v>
      </c>
      <c r="E192" s="8">
        <v>125</v>
      </c>
      <c r="F192" s="8">
        <v>125</v>
      </c>
      <c r="G192" s="8">
        <v>125</v>
      </c>
      <c r="H192" s="8">
        <v>125</v>
      </c>
      <c r="I192" s="8">
        <v>125</v>
      </c>
      <c r="J192" s="8">
        <v>125</v>
      </c>
      <c r="K192" s="8">
        <v>125</v>
      </c>
      <c r="L192" s="8">
        <v>125</v>
      </c>
      <c r="M192" s="8">
        <v>125</v>
      </c>
      <c r="N192" s="9">
        <v>125</v>
      </c>
      <c r="O192" s="10" t="e">
        <f>#N/A</f>
        <v>#N/A</v>
      </c>
    </row>
    <row r="193" spans="1:15" ht="16.149999999999999" customHeight="1" x14ac:dyDescent="0.25">
      <c r="A193" s="2" t="s">
        <v>312</v>
      </c>
      <c r="B193" s="3" t="s">
        <v>120</v>
      </c>
      <c r="C193" s="8">
        <v>0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9">
        <v>0</v>
      </c>
      <c r="O193" s="10" t="e">
        <f>#N/A</f>
        <v>#N/A</v>
      </c>
    </row>
    <row r="194" spans="1:15" ht="16.149999999999999" customHeight="1" x14ac:dyDescent="0.25">
      <c r="A194" s="14" t="s">
        <v>313</v>
      </c>
      <c r="B194" s="15" t="s">
        <v>121</v>
      </c>
      <c r="C194" s="16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7">
        <v>0</v>
      </c>
      <c r="O194" s="18" t="e">
        <f>#N/A</f>
        <v>#N/A</v>
      </c>
    </row>
    <row r="195" spans="1:15" ht="16.149999999999999" customHeight="1" x14ac:dyDescent="0.25">
      <c r="A195" s="12"/>
      <c r="B195" s="13"/>
      <c r="C195" s="27">
        <f>SUM(C183:C194)</f>
        <v>5237</v>
      </c>
      <c r="D195" s="27" t="e">
        <f>#N/A</f>
        <v>#N/A</v>
      </c>
      <c r="E195" s="27" t="e">
        <f>#N/A</f>
        <v>#N/A</v>
      </c>
      <c r="F195" s="27" t="e">
        <f>#N/A</f>
        <v>#N/A</v>
      </c>
      <c r="G195" s="27" t="e">
        <f>#N/A</f>
        <v>#N/A</v>
      </c>
      <c r="H195" s="27" t="e">
        <f>#N/A</f>
        <v>#N/A</v>
      </c>
      <c r="I195" s="27" t="e">
        <f>#N/A</f>
        <v>#N/A</v>
      </c>
      <c r="J195" s="27" t="e">
        <f>#N/A</f>
        <v>#N/A</v>
      </c>
      <c r="K195" s="27" t="e">
        <f>#N/A</f>
        <v>#N/A</v>
      </c>
      <c r="L195" s="27" t="e">
        <f>#N/A</f>
        <v>#N/A</v>
      </c>
      <c r="M195" s="27" t="e">
        <f>#N/A</f>
        <v>#N/A</v>
      </c>
      <c r="N195" s="28" t="e">
        <f>#N/A</f>
        <v>#N/A</v>
      </c>
      <c r="O195" s="48" t="e">
        <f>SUM(O183:O194)</f>
        <v>#N/A</v>
      </c>
    </row>
    <row r="196" spans="1:15" ht="16.149999999999999" customHeight="1" x14ac:dyDescent="0.25">
      <c r="A196" s="2"/>
      <c r="B196" s="3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9"/>
      <c r="O196" s="21"/>
    </row>
    <row r="197" spans="1:15" ht="16.149999999999999" customHeight="1" x14ac:dyDescent="0.25">
      <c r="A197" s="40" t="s">
        <v>314</v>
      </c>
      <c r="B197" s="35" t="s">
        <v>315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9"/>
      <c r="O197" s="10"/>
    </row>
    <row r="198" spans="1:15" ht="16.149999999999999" customHeight="1" x14ac:dyDescent="0.25">
      <c r="A198" s="12" t="s">
        <v>316</v>
      </c>
      <c r="B198" s="13" t="s">
        <v>127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9"/>
      <c r="O198" s="10"/>
    </row>
    <row r="199" spans="1:15" ht="16.149999999999999" customHeight="1" x14ac:dyDescent="0.25">
      <c r="A199" s="2" t="s">
        <v>317</v>
      </c>
      <c r="B199" s="3" t="s">
        <v>129</v>
      </c>
      <c r="C199" s="8">
        <v>2285</v>
      </c>
      <c r="D199" s="8">
        <v>2285</v>
      </c>
      <c r="E199" s="8">
        <v>2285</v>
      </c>
      <c r="F199" s="8">
        <v>2285</v>
      </c>
      <c r="G199" s="8">
        <v>2285</v>
      </c>
      <c r="H199" s="8">
        <v>2285</v>
      </c>
      <c r="I199" s="8">
        <v>3429</v>
      </c>
      <c r="J199" s="8">
        <v>2285</v>
      </c>
      <c r="K199" s="8">
        <v>2285</v>
      </c>
      <c r="L199" s="8">
        <v>3429</v>
      </c>
      <c r="M199" s="8">
        <v>2285</v>
      </c>
      <c r="N199" s="9">
        <v>2285</v>
      </c>
      <c r="O199" s="10" t="e">
        <f>#N/A</f>
        <v>#N/A</v>
      </c>
    </row>
    <row r="200" spans="1:15" ht="16.149999999999999" customHeight="1" x14ac:dyDescent="0.25">
      <c r="A200" s="2" t="s">
        <v>318</v>
      </c>
      <c r="B200" s="3" t="s">
        <v>319</v>
      </c>
      <c r="C200" s="8">
        <v>183</v>
      </c>
      <c r="D200" s="8">
        <v>183</v>
      </c>
      <c r="E200" s="8">
        <v>183</v>
      </c>
      <c r="F200" s="8">
        <v>183</v>
      </c>
      <c r="G200" s="8">
        <v>183</v>
      </c>
      <c r="H200" s="8">
        <v>183</v>
      </c>
      <c r="I200" s="8">
        <v>275</v>
      </c>
      <c r="J200" s="8">
        <v>183</v>
      </c>
      <c r="K200" s="8">
        <v>183</v>
      </c>
      <c r="L200" s="8">
        <v>275</v>
      </c>
      <c r="M200" s="8">
        <v>183</v>
      </c>
      <c r="N200" s="9">
        <v>183</v>
      </c>
      <c r="O200" s="10" t="e">
        <f>#N/A</f>
        <v>#N/A</v>
      </c>
    </row>
    <row r="201" spans="1:15" ht="16.149999999999999" customHeight="1" x14ac:dyDescent="0.25">
      <c r="A201" s="2" t="s">
        <v>320</v>
      </c>
      <c r="B201" s="3" t="s">
        <v>166</v>
      </c>
      <c r="C201" s="8">
        <v>0</v>
      </c>
      <c r="D201" s="8">
        <v>0</v>
      </c>
      <c r="E201" s="8">
        <v>0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9">
        <v>0</v>
      </c>
      <c r="O201" s="10" t="e">
        <f>#N/A</f>
        <v>#N/A</v>
      </c>
    </row>
    <row r="202" spans="1:15" ht="16.149999999999999" customHeight="1" x14ac:dyDescent="0.25">
      <c r="A202" s="2" t="s">
        <v>321</v>
      </c>
      <c r="B202" s="3" t="s">
        <v>94</v>
      </c>
      <c r="C202" s="8">
        <v>0</v>
      </c>
      <c r="D202" s="8">
        <v>250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250</v>
      </c>
      <c r="L202" s="8">
        <v>0</v>
      </c>
      <c r="M202" s="8">
        <v>0</v>
      </c>
      <c r="N202" s="9">
        <v>0</v>
      </c>
      <c r="O202" s="10" t="e">
        <f>#N/A</f>
        <v>#N/A</v>
      </c>
    </row>
    <row r="203" spans="1:15" ht="16.149999999999999" customHeight="1" x14ac:dyDescent="0.25">
      <c r="A203" s="2" t="s">
        <v>322</v>
      </c>
      <c r="B203" s="3" t="s">
        <v>134</v>
      </c>
      <c r="C203" s="8">
        <v>0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250</v>
      </c>
      <c r="K203" s="8">
        <v>250</v>
      </c>
      <c r="L203" s="8">
        <v>0</v>
      </c>
      <c r="M203" s="8">
        <v>0</v>
      </c>
      <c r="N203" s="9">
        <v>0</v>
      </c>
      <c r="O203" s="10" t="e">
        <f>#N/A</f>
        <v>#N/A</v>
      </c>
    </row>
    <row r="204" spans="1:15" ht="16.149999999999999" customHeight="1" x14ac:dyDescent="0.25">
      <c r="A204" s="2" t="s">
        <v>323</v>
      </c>
      <c r="B204" s="3" t="s">
        <v>324</v>
      </c>
      <c r="C204" s="8">
        <v>800</v>
      </c>
      <c r="D204" s="8">
        <v>800</v>
      </c>
      <c r="E204" s="8">
        <v>800</v>
      </c>
      <c r="F204" s="8">
        <v>800</v>
      </c>
      <c r="G204" s="8">
        <v>800</v>
      </c>
      <c r="H204" s="8">
        <v>800</v>
      </c>
      <c r="I204" s="8">
        <v>800</v>
      </c>
      <c r="J204" s="8">
        <v>800</v>
      </c>
      <c r="K204" s="8">
        <v>800</v>
      </c>
      <c r="L204" s="8">
        <v>800</v>
      </c>
      <c r="M204" s="8">
        <v>800</v>
      </c>
      <c r="N204" s="9">
        <v>800</v>
      </c>
      <c r="O204" s="10" t="e">
        <f>#N/A</f>
        <v>#N/A</v>
      </c>
    </row>
    <row r="205" spans="1:15" ht="16.149999999999999" customHeight="1" x14ac:dyDescent="0.25">
      <c r="A205" s="2" t="s">
        <v>325</v>
      </c>
      <c r="B205" s="3" t="s">
        <v>326</v>
      </c>
      <c r="C205" s="8">
        <v>0</v>
      </c>
      <c r="D205" s="8">
        <v>250</v>
      </c>
      <c r="E205" s="8">
        <v>0</v>
      </c>
      <c r="F205" s="8">
        <v>0</v>
      </c>
      <c r="G205" s="8">
        <v>250</v>
      </c>
      <c r="H205" s="8">
        <v>0</v>
      </c>
      <c r="I205" s="8">
        <v>250</v>
      </c>
      <c r="J205" s="8">
        <v>0</v>
      </c>
      <c r="K205" s="8">
        <v>250</v>
      </c>
      <c r="L205" s="8">
        <v>0</v>
      </c>
      <c r="M205" s="8">
        <v>0</v>
      </c>
      <c r="N205" s="9">
        <v>0</v>
      </c>
      <c r="O205" s="10" t="e">
        <f>#N/A</f>
        <v>#N/A</v>
      </c>
    </row>
    <row r="206" spans="1:15" ht="16.149999999999999" customHeight="1" x14ac:dyDescent="0.25">
      <c r="A206" s="2" t="s">
        <v>327</v>
      </c>
      <c r="B206" s="3" t="s">
        <v>328</v>
      </c>
      <c r="C206" s="8">
        <v>150</v>
      </c>
      <c r="D206" s="8">
        <v>150</v>
      </c>
      <c r="E206" s="8">
        <v>150</v>
      </c>
      <c r="F206" s="8">
        <v>150</v>
      </c>
      <c r="G206" s="8">
        <v>150</v>
      </c>
      <c r="H206" s="8">
        <v>150</v>
      </c>
      <c r="I206" s="8">
        <v>150</v>
      </c>
      <c r="J206" s="8">
        <v>150</v>
      </c>
      <c r="K206" s="8">
        <v>150</v>
      </c>
      <c r="L206" s="8">
        <v>150</v>
      </c>
      <c r="M206" s="8">
        <v>150</v>
      </c>
      <c r="N206" s="8">
        <v>150</v>
      </c>
      <c r="O206" s="10" t="e">
        <f>#N/A</f>
        <v>#N/A</v>
      </c>
    </row>
    <row r="207" spans="1:15" ht="16.149999999999999" customHeight="1" x14ac:dyDescent="0.25">
      <c r="A207" s="2" t="s">
        <v>329</v>
      </c>
      <c r="B207" s="3" t="s">
        <v>330</v>
      </c>
      <c r="C207" s="8">
        <v>0</v>
      </c>
      <c r="D207" s="8">
        <v>200</v>
      </c>
      <c r="E207" s="8">
        <v>0</v>
      </c>
      <c r="F207" s="8">
        <v>0</v>
      </c>
      <c r="G207" s="8">
        <v>250</v>
      </c>
      <c r="H207" s="8">
        <v>0</v>
      </c>
      <c r="I207" s="8">
        <v>250</v>
      </c>
      <c r="J207" s="8">
        <v>0</v>
      </c>
      <c r="K207" s="8">
        <v>0</v>
      </c>
      <c r="L207" s="8">
        <v>250</v>
      </c>
      <c r="M207" s="8">
        <v>500</v>
      </c>
      <c r="N207" s="9">
        <v>250</v>
      </c>
      <c r="O207" s="10" t="e">
        <f>#N/A</f>
        <v>#N/A</v>
      </c>
    </row>
    <row r="208" spans="1:15" ht="16.149999999999999" customHeight="1" x14ac:dyDescent="0.25">
      <c r="A208" s="2" t="s">
        <v>331</v>
      </c>
      <c r="B208" s="3" t="s">
        <v>332</v>
      </c>
      <c r="C208" s="8">
        <v>0</v>
      </c>
      <c r="D208" s="8">
        <v>550</v>
      </c>
      <c r="E208" s="8">
        <v>0</v>
      </c>
      <c r="F208" s="8">
        <v>550</v>
      </c>
      <c r="G208" s="8">
        <v>0</v>
      </c>
      <c r="H208" s="8">
        <v>550</v>
      </c>
      <c r="I208" s="8">
        <v>0</v>
      </c>
      <c r="J208" s="8">
        <v>550</v>
      </c>
      <c r="K208" s="8">
        <v>0</v>
      </c>
      <c r="L208" s="8">
        <v>550</v>
      </c>
      <c r="M208" s="8">
        <v>0</v>
      </c>
      <c r="N208" s="9">
        <v>550</v>
      </c>
      <c r="O208" s="10">
        <f>SUM(C208:N208)</f>
        <v>3300</v>
      </c>
    </row>
    <row r="209" spans="1:15" ht="16.149999999999999" customHeight="1" x14ac:dyDescent="0.25">
      <c r="A209" s="2" t="s">
        <v>333</v>
      </c>
      <c r="B209" s="3" t="s">
        <v>334</v>
      </c>
      <c r="C209" s="8">
        <v>100</v>
      </c>
      <c r="D209" s="8">
        <v>125</v>
      </c>
      <c r="E209" s="8">
        <v>100</v>
      </c>
      <c r="F209" s="8">
        <v>125</v>
      </c>
      <c r="G209" s="8">
        <v>100</v>
      </c>
      <c r="H209" s="8">
        <v>125</v>
      </c>
      <c r="I209" s="8">
        <v>100</v>
      </c>
      <c r="J209" s="8">
        <v>125</v>
      </c>
      <c r="K209" s="8">
        <v>100</v>
      </c>
      <c r="L209" s="8">
        <v>125</v>
      </c>
      <c r="M209" s="8">
        <v>100</v>
      </c>
      <c r="N209" s="9">
        <v>125</v>
      </c>
      <c r="O209" s="10" t="e">
        <f>#N/A</f>
        <v>#N/A</v>
      </c>
    </row>
    <row r="210" spans="1:15" ht="16.149999999999999" customHeight="1" x14ac:dyDescent="0.25">
      <c r="A210" s="2" t="s">
        <v>335</v>
      </c>
      <c r="B210" s="3" t="s">
        <v>336</v>
      </c>
      <c r="C210" s="8">
        <v>20</v>
      </c>
      <c r="D210" s="8">
        <v>20</v>
      </c>
      <c r="E210" s="8">
        <v>20</v>
      </c>
      <c r="F210" s="8">
        <v>20</v>
      </c>
      <c r="G210" s="8">
        <v>20</v>
      </c>
      <c r="H210" s="8">
        <v>20</v>
      </c>
      <c r="I210" s="8">
        <v>20</v>
      </c>
      <c r="J210" s="8">
        <v>20</v>
      </c>
      <c r="K210" s="8">
        <v>20</v>
      </c>
      <c r="L210" s="8">
        <v>20</v>
      </c>
      <c r="M210" s="8">
        <v>20</v>
      </c>
      <c r="N210" s="9">
        <v>20</v>
      </c>
      <c r="O210" s="10" t="e">
        <f>#N/A</f>
        <v>#N/A</v>
      </c>
    </row>
    <row r="211" spans="1:15" ht="16.149999999999999" customHeight="1" x14ac:dyDescent="0.25">
      <c r="A211" s="2" t="s">
        <v>337</v>
      </c>
      <c r="B211" s="3" t="s">
        <v>338</v>
      </c>
      <c r="C211" s="8">
        <v>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9">
        <v>0</v>
      </c>
      <c r="O211" s="10" t="e">
        <f>#N/A</f>
        <v>#N/A</v>
      </c>
    </row>
    <row r="212" spans="1:15" ht="16.149999999999999" customHeight="1" x14ac:dyDescent="0.25">
      <c r="A212" s="2" t="s">
        <v>339</v>
      </c>
      <c r="B212" s="3" t="s">
        <v>340</v>
      </c>
      <c r="C212" s="8">
        <v>450</v>
      </c>
      <c r="D212" s="8">
        <v>450</v>
      </c>
      <c r="E212" s="8">
        <v>450</v>
      </c>
      <c r="F212" s="8">
        <v>450</v>
      </c>
      <c r="G212" s="8">
        <v>450</v>
      </c>
      <c r="H212" s="8">
        <v>450</v>
      </c>
      <c r="I212" s="8">
        <v>450</v>
      </c>
      <c r="J212" s="8">
        <v>450</v>
      </c>
      <c r="K212" s="8">
        <v>450</v>
      </c>
      <c r="L212" s="8">
        <v>450</v>
      </c>
      <c r="M212" s="8">
        <v>450</v>
      </c>
      <c r="N212" s="8">
        <v>450</v>
      </c>
      <c r="O212" s="10" t="e">
        <f>#N/A</f>
        <v>#N/A</v>
      </c>
    </row>
    <row r="213" spans="1:15" ht="16.149999999999999" customHeight="1" x14ac:dyDescent="0.25">
      <c r="A213" s="2" t="s">
        <v>341</v>
      </c>
      <c r="B213" s="3" t="s">
        <v>120</v>
      </c>
      <c r="C213" s="8">
        <v>0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9">
        <v>0</v>
      </c>
      <c r="O213" s="10" t="e">
        <f>#N/A</f>
        <v>#N/A</v>
      </c>
    </row>
    <row r="214" spans="1:15" ht="16.149999999999999" customHeight="1" x14ac:dyDescent="0.25">
      <c r="A214" s="14" t="s">
        <v>342</v>
      </c>
      <c r="B214" s="15" t="s">
        <v>121</v>
      </c>
      <c r="C214" s="16">
        <v>0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16">
        <v>0</v>
      </c>
      <c r="N214" s="17">
        <v>0</v>
      </c>
      <c r="O214" s="18" t="e">
        <f>#N/A</f>
        <v>#N/A</v>
      </c>
    </row>
    <row r="215" spans="1:15" ht="16.149999999999999" customHeight="1" x14ac:dyDescent="0.25">
      <c r="C215" s="27">
        <f>SUM(C198:C214)</f>
        <v>3988</v>
      </c>
      <c r="D215" s="27" t="e">
        <f>#N/A</f>
        <v>#N/A</v>
      </c>
      <c r="E215" s="27" t="e">
        <f>#N/A</f>
        <v>#N/A</v>
      </c>
      <c r="F215" s="27" t="e">
        <f>#N/A</f>
        <v>#N/A</v>
      </c>
      <c r="G215" s="27" t="e">
        <f>#N/A</f>
        <v>#N/A</v>
      </c>
      <c r="H215" s="27" t="e">
        <f>#N/A</f>
        <v>#N/A</v>
      </c>
      <c r="I215" s="27" t="e">
        <f>#N/A</f>
        <v>#N/A</v>
      </c>
      <c r="J215" s="27" t="e">
        <f>#N/A</f>
        <v>#N/A</v>
      </c>
      <c r="K215" s="27" t="e">
        <f>#N/A</f>
        <v>#N/A</v>
      </c>
      <c r="L215" s="27" t="e">
        <f>#N/A</f>
        <v>#N/A</v>
      </c>
      <c r="M215" s="27" t="e">
        <f>#N/A</f>
        <v>#N/A</v>
      </c>
      <c r="N215" s="28" t="e">
        <f>#N/A</f>
        <v>#N/A</v>
      </c>
      <c r="O215" s="29" t="e">
        <f>SUM(O198:O214)</f>
        <v>#N/A</v>
      </c>
    </row>
    <row r="217" spans="1:15" ht="16.149999999999999" customHeight="1" thickBot="1" x14ac:dyDescent="0.3">
      <c r="B217" s="45" t="s">
        <v>362</v>
      </c>
      <c r="O217" s="50" t="e">
        <f>O63+O84+O111+O98+O129+O168+O180+O195+O215</f>
        <v>#N/A</v>
      </c>
    </row>
    <row r="218" spans="1:15" ht="16.149999999999999" customHeight="1" thickTop="1" x14ac:dyDescent="0.25">
      <c r="B218" s="45" t="s">
        <v>363</v>
      </c>
      <c r="O218" s="11" t="e">
        <f>O13-O217</f>
        <v>#N/A</v>
      </c>
    </row>
    <row r="219" spans="1:15" ht="16.149999999999999" customHeight="1" x14ac:dyDescent="0.25">
      <c r="B219" s="45" t="s">
        <v>364</v>
      </c>
      <c r="O219" s="11">
        <v>28350</v>
      </c>
    </row>
    <row r="221" spans="1:15" ht="16.149999999999999" customHeight="1" x14ac:dyDescent="0.3">
      <c r="B221" t="s">
        <v>356</v>
      </c>
      <c r="O221" s="51">
        <v>2985136</v>
      </c>
    </row>
    <row r="222" spans="1:15" ht="16.149999999999999" customHeight="1" x14ac:dyDescent="0.25">
      <c r="B222" t="s">
        <v>359</v>
      </c>
      <c r="O222" s="11">
        <v>606104</v>
      </c>
    </row>
    <row r="223" spans="1:15" ht="16.149999999999999" customHeight="1" x14ac:dyDescent="0.25">
      <c r="B223" t="s">
        <v>358</v>
      </c>
      <c r="O223" s="11">
        <v>24246</v>
      </c>
    </row>
    <row r="224" spans="1:15" ht="16.149999999999999" customHeight="1" x14ac:dyDescent="0.25">
      <c r="B224" t="s">
        <v>357</v>
      </c>
      <c r="O224" s="11">
        <v>1688007</v>
      </c>
    </row>
    <row r="225" spans="2:15" ht="16.149999999999999" customHeight="1" x14ac:dyDescent="0.25">
      <c r="B225" t="s">
        <v>360</v>
      </c>
      <c r="O225" s="49">
        <v>2407919</v>
      </c>
    </row>
    <row r="226" spans="2:15" ht="16.149999999999999" customHeight="1" x14ac:dyDescent="0.3">
      <c r="B226" t="s">
        <v>361</v>
      </c>
      <c r="O226" s="51">
        <f>O221+O222+O223+O224-O225</f>
        <v>2895574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8"/>
  <sheetViews>
    <sheetView view="pageBreakPreview" zoomScaleNormal="400" zoomScaleSheetLayoutView="100" workbookViewId="0">
      <selection sqref="A1:E1048576"/>
    </sheetView>
  </sheetViews>
  <sheetFormatPr defaultRowHeight="12.5" x14ac:dyDescent="0.25"/>
  <cols>
    <col min="2" max="2" width="16.7265625" customWidth="1"/>
    <col min="3" max="3" width="14" customWidth="1"/>
    <col min="4" max="4" width="16" customWidth="1"/>
    <col min="5" max="5" width="15.453125" customWidth="1"/>
  </cols>
  <sheetData>
    <row r="1" spans="1:6" ht="31.5" customHeight="1" x14ac:dyDescent="0.35">
      <c r="A1" s="52" t="s">
        <v>344</v>
      </c>
      <c r="B1" s="53" t="s">
        <v>0</v>
      </c>
      <c r="C1" s="95" t="s">
        <v>403</v>
      </c>
      <c r="D1" s="95" t="s">
        <v>412</v>
      </c>
      <c r="E1" s="135" t="s">
        <v>405</v>
      </c>
      <c r="F1" s="125"/>
    </row>
    <row r="2" spans="1:6" ht="16.149999999999999" customHeight="1" x14ac:dyDescent="0.35">
      <c r="A2" s="55" t="s">
        <v>13</v>
      </c>
      <c r="B2" s="56" t="s">
        <v>14</v>
      </c>
      <c r="C2" s="94"/>
      <c r="D2" s="94"/>
      <c r="E2" s="128"/>
    </row>
    <row r="3" spans="1:6" ht="16.149999999999999" customHeight="1" x14ac:dyDescent="0.35">
      <c r="A3" s="57" t="s">
        <v>15</v>
      </c>
      <c r="B3" s="73" t="s">
        <v>16</v>
      </c>
      <c r="C3" s="107">
        <v>7785</v>
      </c>
      <c r="D3" s="107">
        <v>4246.8</v>
      </c>
      <c r="E3" s="128">
        <v>4320</v>
      </c>
    </row>
    <row r="4" spans="1:6" ht="16.149999999999999" customHeight="1" x14ac:dyDescent="0.35">
      <c r="A4" s="58" t="s">
        <v>17</v>
      </c>
      <c r="B4" s="74" t="s">
        <v>18</v>
      </c>
      <c r="C4" s="107">
        <v>32932</v>
      </c>
      <c r="D4" s="107">
        <v>36404.639999999999</v>
      </c>
      <c r="E4" s="128">
        <v>32400</v>
      </c>
    </row>
    <row r="5" spans="1:6" ht="16.149999999999999" customHeight="1" x14ac:dyDescent="0.35">
      <c r="A5" s="58" t="s">
        <v>19</v>
      </c>
      <c r="B5" s="74" t="s">
        <v>20</v>
      </c>
      <c r="C5" s="107">
        <v>2819</v>
      </c>
      <c r="D5" s="107">
        <v>2087</v>
      </c>
      <c r="E5" s="128">
        <v>2400</v>
      </c>
    </row>
    <row r="6" spans="1:6" ht="16.149999999999999" customHeight="1" x14ac:dyDescent="0.35">
      <c r="A6" s="58" t="s">
        <v>21</v>
      </c>
      <c r="B6" s="74" t="s">
        <v>22</v>
      </c>
      <c r="C6" s="107">
        <v>2060</v>
      </c>
      <c r="D6" s="107">
        <v>1816.27</v>
      </c>
      <c r="E6" s="128">
        <v>2000</v>
      </c>
    </row>
    <row r="7" spans="1:6" ht="16.149999999999999" customHeight="1" x14ac:dyDescent="0.35">
      <c r="A7" s="58" t="s">
        <v>23</v>
      </c>
      <c r="B7" s="74" t="s">
        <v>24</v>
      </c>
      <c r="C7" s="107">
        <v>22502</v>
      </c>
      <c r="D7" s="107">
        <v>294608.46000000002</v>
      </c>
      <c r="E7" s="128">
        <v>30000</v>
      </c>
    </row>
    <row r="8" spans="1:6" ht="16.149999999999999" customHeight="1" x14ac:dyDescent="0.35">
      <c r="A8" s="58" t="s">
        <v>27</v>
      </c>
      <c r="B8" s="74" t="s">
        <v>390</v>
      </c>
      <c r="C8" s="107">
        <v>1019431</v>
      </c>
      <c r="D8" s="107">
        <v>1175177</v>
      </c>
      <c r="E8" s="128">
        <v>1320572</v>
      </c>
    </row>
    <row r="9" spans="1:6" ht="16.149999999999999" customHeight="1" x14ac:dyDescent="0.35">
      <c r="A9" s="58" t="s">
        <v>28</v>
      </c>
      <c r="B9" s="74" t="s">
        <v>395</v>
      </c>
      <c r="C9" s="107">
        <v>364205</v>
      </c>
      <c r="D9" s="107">
        <v>611433.68000000005</v>
      </c>
      <c r="E9" s="128">
        <v>303775</v>
      </c>
    </row>
    <row r="10" spans="1:6" ht="16.149999999999999" customHeight="1" x14ac:dyDescent="0.35">
      <c r="A10" s="66">
        <v>166611</v>
      </c>
      <c r="B10" s="83" t="s">
        <v>399</v>
      </c>
      <c r="C10" s="107">
        <v>317266</v>
      </c>
      <c r="D10" s="107">
        <v>377267.36</v>
      </c>
      <c r="E10" s="128">
        <v>438480</v>
      </c>
    </row>
    <row r="11" spans="1:6" ht="16.149999999999999" customHeight="1" x14ac:dyDescent="0.35">
      <c r="A11" s="66" t="s">
        <v>30</v>
      </c>
      <c r="B11" s="83" t="s">
        <v>367</v>
      </c>
      <c r="C11" s="107">
        <v>151016</v>
      </c>
      <c r="D11" s="107">
        <v>154992.15</v>
      </c>
      <c r="E11" s="128">
        <v>144000</v>
      </c>
    </row>
    <row r="12" spans="1:6" ht="16.149999999999999" customHeight="1" x14ac:dyDescent="0.35">
      <c r="A12" s="71" t="s">
        <v>32</v>
      </c>
      <c r="B12" s="82" t="s">
        <v>33</v>
      </c>
      <c r="C12" s="107">
        <v>468333</v>
      </c>
      <c r="D12" s="107">
        <v>502878.66</v>
      </c>
      <c r="E12" s="128">
        <v>475635</v>
      </c>
    </row>
    <row r="13" spans="1:6" s="61" customFormat="1" ht="16.149999999999999" customHeight="1" thickBot="1" x14ac:dyDescent="0.4">
      <c r="A13" s="68" t="s">
        <v>377</v>
      </c>
      <c r="B13" s="70" t="s">
        <v>392</v>
      </c>
      <c r="C13" s="110">
        <v>59620</v>
      </c>
      <c r="D13" s="110">
        <v>50407.91</v>
      </c>
      <c r="E13" s="130">
        <v>50208</v>
      </c>
    </row>
    <row r="14" spans="1:6" ht="16.149999999999999" customHeight="1" x14ac:dyDescent="0.35">
      <c r="A14" s="57"/>
      <c r="B14" s="73"/>
      <c r="C14" s="103">
        <f>SUM(C3:C13)</f>
        <v>2447969</v>
      </c>
      <c r="D14" s="103">
        <f>SUM(D3:D13)</f>
        <v>3211319.93</v>
      </c>
      <c r="E14" s="104">
        <f>SUM(E3:E13)</f>
        <v>2803790</v>
      </c>
    </row>
    <row r="15" spans="1:6" ht="16.149999999999999" customHeight="1" x14ac:dyDescent="0.35">
      <c r="A15" s="58"/>
      <c r="B15" s="59"/>
      <c r="C15" s="93"/>
      <c r="D15" s="93"/>
    </row>
    <row r="16" spans="1:6" ht="16.149999999999999" customHeight="1" x14ac:dyDescent="0.35">
      <c r="A16" s="66"/>
      <c r="B16" s="67"/>
      <c r="C16" s="93"/>
      <c r="D16" s="93"/>
    </row>
    <row r="17" spans="1:5" ht="16.149999999999999" customHeight="1" x14ac:dyDescent="0.45">
      <c r="A17" s="66"/>
      <c r="B17" s="72" t="s">
        <v>378</v>
      </c>
      <c r="C17" s="96">
        <f>C14</f>
        <v>2447969</v>
      </c>
      <c r="D17" s="96">
        <f>D14</f>
        <v>3211319.93</v>
      </c>
      <c r="E17" s="104">
        <f>SUM(E14)</f>
        <v>2803790</v>
      </c>
    </row>
    <row r="18" spans="1:5" ht="16.149999999999999" customHeight="1" x14ac:dyDescent="0.35">
      <c r="A18" s="66"/>
      <c r="B18" s="67"/>
      <c r="C18" s="93"/>
      <c r="D18" s="93"/>
    </row>
    <row r="19" spans="1:5" ht="31.5" customHeight="1" x14ac:dyDescent="0.35">
      <c r="A19" s="52" t="s">
        <v>344</v>
      </c>
      <c r="B19" s="53" t="s">
        <v>0</v>
      </c>
      <c r="C19" s="95" t="s">
        <v>403</v>
      </c>
      <c r="D19" s="95" t="s">
        <v>412</v>
      </c>
      <c r="E19" s="135" t="s">
        <v>405</v>
      </c>
    </row>
    <row r="20" spans="1:5" ht="16.149999999999999" customHeight="1" x14ac:dyDescent="0.35">
      <c r="A20" s="60" t="s">
        <v>34</v>
      </c>
      <c r="B20" s="62" t="s">
        <v>35</v>
      </c>
      <c r="C20" s="94"/>
      <c r="D20" s="94"/>
      <c r="E20" s="128"/>
    </row>
    <row r="21" spans="1:5" ht="16.149999999999999" customHeight="1" x14ac:dyDescent="0.35">
      <c r="A21" s="57" t="s">
        <v>36</v>
      </c>
      <c r="B21" s="73" t="s">
        <v>37</v>
      </c>
      <c r="C21" s="105">
        <v>85779</v>
      </c>
      <c r="D21" s="105">
        <v>76327.42</v>
      </c>
      <c r="E21" s="128">
        <v>73440</v>
      </c>
    </row>
    <row r="22" spans="1:5" ht="16.149999999999999" customHeight="1" x14ac:dyDescent="0.35">
      <c r="A22" s="58" t="s">
        <v>38</v>
      </c>
      <c r="B22" s="102" t="s">
        <v>39</v>
      </c>
      <c r="C22" s="105">
        <v>46887</v>
      </c>
      <c r="D22" s="105">
        <v>48444.02</v>
      </c>
      <c r="E22" s="128">
        <v>51106</v>
      </c>
    </row>
    <row r="23" spans="1:5" ht="16.149999999999999" customHeight="1" x14ac:dyDescent="0.35">
      <c r="A23" s="58" t="s">
        <v>40</v>
      </c>
      <c r="B23" s="74" t="s">
        <v>368</v>
      </c>
      <c r="C23" s="105">
        <v>380.23</v>
      </c>
      <c r="D23" s="105">
        <v>0</v>
      </c>
      <c r="E23" s="128">
        <v>400</v>
      </c>
    </row>
    <row r="24" spans="1:5" ht="16.149999999999999" customHeight="1" x14ac:dyDescent="0.35">
      <c r="A24" s="58" t="s">
        <v>42</v>
      </c>
      <c r="B24" s="74" t="s">
        <v>43</v>
      </c>
      <c r="C24" s="105">
        <v>4827</v>
      </c>
      <c r="D24" s="105">
        <v>2630.77</v>
      </c>
      <c r="E24" s="128">
        <v>15000</v>
      </c>
    </row>
    <row r="25" spans="1:5" ht="16.149999999999999" customHeight="1" x14ac:dyDescent="0.35">
      <c r="A25" s="58" t="s">
        <v>44</v>
      </c>
      <c r="B25" s="74" t="s">
        <v>45</v>
      </c>
      <c r="C25" s="105">
        <v>6296</v>
      </c>
      <c r="D25" s="105">
        <v>5749.85</v>
      </c>
      <c r="E25" s="128">
        <v>8078</v>
      </c>
    </row>
    <row r="26" spans="1:5" ht="16.149999999999999" customHeight="1" x14ac:dyDescent="0.35">
      <c r="A26" s="58" t="s">
        <v>46</v>
      </c>
      <c r="B26" s="74" t="s">
        <v>47</v>
      </c>
      <c r="C26" s="105">
        <v>3539</v>
      </c>
      <c r="D26" s="105">
        <v>3579.71</v>
      </c>
      <c r="E26" s="128">
        <v>5622</v>
      </c>
    </row>
    <row r="27" spans="1:5" ht="16.149999999999999" customHeight="1" x14ac:dyDescent="0.35">
      <c r="A27" s="58" t="s">
        <v>48</v>
      </c>
      <c r="B27" s="74" t="s">
        <v>49</v>
      </c>
      <c r="C27" s="105">
        <v>10240</v>
      </c>
      <c r="D27" s="105">
        <v>21890.75</v>
      </c>
      <c r="E27" s="128">
        <v>30000</v>
      </c>
    </row>
    <row r="28" spans="1:5" ht="16.149999999999999" customHeight="1" x14ac:dyDescent="0.35">
      <c r="A28" s="58" t="s">
        <v>50</v>
      </c>
      <c r="B28" s="102" t="s">
        <v>51</v>
      </c>
      <c r="C28" s="105">
        <v>4446</v>
      </c>
      <c r="D28" s="105">
        <v>5054.0200000000004</v>
      </c>
      <c r="E28" s="128">
        <v>4950</v>
      </c>
    </row>
    <row r="29" spans="1:5" ht="16.149999999999999" customHeight="1" x14ac:dyDescent="0.35">
      <c r="A29" s="58" t="s">
        <v>52</v>
      </c>
      <c r="B29" s="74" t="s">
        <v>53</v>
      </c>
      <c r="C29" s="105">
        <v>17940</v>
      </c>
      <c r="D29" s="105">
        <v>14549.93</v>
      </c>
      <c r="E29" s="128">
        <v>25000</v>
      </c>
    </row>
    <row r="30" spans="1:5" ht="16.149999999999999" customHeight="1" x14ac:dyDescent="0.35">
      <c r="A30" s="58" t="s">
        <v>54</v>
      </c>
      <c r="B30" s="74" t="s">
        <v>55</v>
      </c>
      <c r="C30" s="105">
        <v>207037</v>
      </c>
      <c r="D30" s="105">
        <v>186951.58</v>
      </c>
      <c r="E30" s="128">
        <v>275000</v>
      </c>
    </row>
    <row r="31" spans="1:5" ht="16.149999999999999" customHeight="1" x14ac:dyDescent="0.35">
      <c r="A31" s="58" t="s">
        <v>56</v>
      </c>
      <c r="B31" s="74" t="s">
        <v>57</v>
      </c>
      <c r="C31" s="105">
        <v>0</v>
      </c>
      <c r="D31" s="105">
        <v>0</v>
      </c>
      <c r="E31" s="128">
        <v>0</v>
      </c>
    </row>
    <row r="32" spans="1:5" ht="16.149999999999999" customHeight="1" x14ac:dyDescent="0.35">
      <c r="A32" s="58" t="s">
        <v>58</v>
      </c>
      <c r="B32" s="74" t="s">
        <v>369</v>
      </c>
      <c r="C32" s="105">
        <v>24281</v>
      </c>
      <c r="D32" s="105">
        <v>26956.61</v>
      </c>
      <c r="E32" s="128">
        <v>30000</v>
      </c>
    </row>
    <row r="33" spans="1:5" ht="16.149999999999999" customHeight="1" x14ac:dyDescent="0.35">
      <c r="A33" s="58" t="s">
        <v>59</v>
      </c>
      <c r="B33" s="74" t="s">
        <v>60</v>
      </c>
      <c r="C33" s="105">
        <v>15303</v>
      </c>
      <c r="D33" s="105">
        <v>1176.5</v>
      </c>
      <c r="E33" s="128">
        <v>20000</v>
      </c>
    </row>
    <row r="34" spans="1:5" ht="16.149999999999999" customHeight="1" x14ac:dyDescent="0.35">
      <c r="A34" s="58" t="s">
        <v>61</v>
      </c>
      <c r="B34" s="74" t="s">
        <v>62</v>
      </c>
      <c r="C34" s="105">
        <v>19025</v>
      </c>
      <c r="D34" s="105">
        <v>17630</v>
      </c>
      <c r="E34" s="128">
        <v>27000</v>
      </c>
    </row>
    <row r="35" spans="1:5" ht="16.149999999999999" customHeight="1" x14ac:dyDescent="0.35">
      <c r="A35" s="58" t="s">
        <v>63</v>
      </c>
      <c r="B35" s="74" t="s">
        <v>391</v>
      </c>
      <c r="C35" s="105">
        <v>0</v>
      </c>
      <c r="D35" s="105">
        <v>0</v>
      </c>
      <c r="E35" s="128">
        <v>0</v>
      </c>
    </row>
    <row r="36" spans="1:5" ht="16.149999999999999" customHeight="1" x14ac:dyDescent="0.35">
      <c r="A36" s="58" t="s">
        <v>65</v>
      </c>
      <c r="B36" s="74" t="s">
        <v>66</v>
      </c>
      <c r="C36" s="105">
        <v>9971</v>
      </c>
      <c r="D36" s="105">
        <v>5817</v>
      </c>
      <c r="E36" s="128">
        <v>10000</v>
      </c>
    </row>
    <row r="37" spans="1:5" ht="16.149999999999999" customHeight="1" x14ac:dyDescent="0.35">
      <c r="A37" s="58" t="s">
        <v>67</v>
      </c>
      <c r="B37" s="74" t="s">
        <v>68</v>
      </c>
      <c r="C37" s="105">
        <v>14497</v>
      </c>
      <c r="D37" s="105">
        <v>16869.78</v>
      </c>
      <c r="E37" s="128">
        <v>30000</v>
      </c>
    </row>
    <row r="38" spans="1:5" ht="16.149999999999999" customHeight="1" x14ac:dyDescent="0.35">
      <c r="A38" s="58" t="s">
        <v>69</v>
      </c>
      <c r="B38" s="75" t="s">
        <v>70</v>
      </c>
      <c r="C38" s="105">
        <v>5271</v>
      </c>
      <c r="D38" s="105">
        <v>2642</v>
      </c>
      <c r="E38" s="128">
        <v>10000</v>
      </c>
    </row>
    <row r="39" spans="1:5" ht="16.149999999999999" customHeight="1" x14ac:dyDescent="0.35">
      <c r="A39" s="58" t="s">
        <v>71</v>
      </c>
      <c r="B39" s="74" t="s">
        <v>72</v>
      </c>
      <c r="C39" s="105">
        <v>0</v>
      </c>
      <c r="D39" s="105">
        <v>0</v>
      </c>
      <c r="E39" s="128">
        <v>0</v>
      </c>
    </row>
    <row r="40" spans="1:5" ht="16.149999999999999" customHeight="1" x14ac:dyDescent="0.35">
      <c r="A40" s="58" t="s">
        <v>73</v>
      </c>
      <c r="B40" s="74" t="s">
        <v>74</v>
      </c>
      <c r="C40" s="105">
        <v>155</v>
      </c>
      <c r="D40" s="105">
        <v>154.5</v>
      </c>
      <c r="E40" s="128">
        <v>240</v>
      </c>
    </row>
    <row r="41" spans="1:5" ht="16.149999999999999" customHeight="1" x14ac:dyDescent="0.35">
      <c r="A41" s="58">
        <v>610280</v>
      </c>
      <c r="B41" s="74" t="s">
        <v>346</v>
      </c>
      <c r="C41" s="105">
        <v>2998</v>
      </c>
      <c r="D41" s="105">
        <v>3125</v>
      </c>
      <c r="E41" s="128">
        <v>1000</v>
      </c>
    </row>
    <row r="42" spans="1:5" ht="16.149999999999999" customHeight="1" x14ac:dyDescent="0.35">
      <c r="A42" s="58" t="s">
        <v>75</v>
      </c>
      <c r="B42" s="74" t="s">
        <v>76</v>
      </c>
      <c r="C42" s="105">
        <v>699</v>
      </c>
      <c r="D42" s="105">
        <v>611.69000000000005</v>
      </c>
      <c r="E42" s="128">
        <v>600</v>
      </c>
    </row>
    <row r="43" spans="1:5" ht="16.149999999999999" customHeight="1" x14ac:dyDescent="0.35">
      <c r="A43" s="58" t="s">
        <v>77</v>
      </c>
      <c r="B43" s="74" t="s">
        <v>78</v>
      </c>
      <c r="C43" s="105">
        <v>448</v>
      </c>
      <c r="D43" s="105">
        <v>0</v>
      </c>
      <c r="E43" s="128">
        <v>0</v>
      </c>
    </row>
    <row r="44" spans="1:5" ht="16.149999999999999" customHeight="1" x14ac:dyDescent="0.35">
      <c r="A44" s="58" t="s">
        <v>79</v>
      </c>
      <c r="B44" s="74" t="s">
        <v>80</v>
      </c>
      <c r="C44" s="105">
        <v>0</v>
      </c>
      <c r="D44" s="105">
        <v>1811.85</v>
      </c>
      <c r="E44" s="128">
        <v>1500</v>
      </c>
    </row>
    <row r="45" spans="1:5" ht="16.149999999999999" customHeight="1" x14ac:dyDescent="0.35">
      <c r="A45" s="58" t="s">
        <v>81</v>
      </c>
      <c r="B45" s="74" t="s">
        <v>82</v>
      </c>
      <c r="C45" s="105">
        <v>744</v>
      </c>
      <c r="D45" s="105">
        <v>420</v>
      </c>
      <c r="E45" s="128">
        <v>720</v>
      </c>
    </row>
    <row r="46" spans="1:5" ht="16.149999999999999" customHeight="1" x14ac:dyDescent="0.35">
      <c r="A46" s="58" t="s">
        <v>83</v>
      </c>
      <c r="B46" s="74" t="s">
        <v>84</v>
      </c>
      <c r="C46" s="105">
        <v>4850</v>
      </c>
      <c r="D46" s="105">
        <v>3057.51</v>
      </c>
      <c r="E46" s="128">
        <v>5000</v>
      </c>
    </row>
    <row r="47" spans="1:5" ht="16.149999999999999" customHeight="1" x14ac:dyDescent="0.35">
      <c r="A47" s="58" t="s">
        <v>85</v>
      </c>
      <c r="B47" s="74" t="s">
        <v>86</v>
      </c>
      <c r="C47" s="105">
        <v>12823.45</v>
      </c>
      <c r="D47" s="105">
        <v>11757.02</v>
      </c>
      <c r="E47" s="128">
        <v>13000</v>
      </c>
    </row>
    <row r="48" spans="1:5" ht="16.149999999999999" customHeight="1" x14ac:dyDescent="0.35">
      <c r="A48" s="58" t="s">
        <v>87</v>
      </c>
      <c r="B48" s="74" t="s">
        <v>88</v>
      </c>
      <c r="C48" s="105">
        <v>1613.46</v>
      </c>
      <c r="D48" s="105">
        <v>1578.59</v>
      </c>
      <c r="E48" s="128">
        <v>1650</v>
      </c>
    </row>
    <row r="49" spans="1:5" ht="16.149999999999999" customHeight="1" x14ac:dyDescent="0.35">
      <c r="A49" s="58" t="s">
        <v>89</v>
      </c>
      <c r="B49" s="74" t="s">
        <v>90</v>
      </c>
      <c r="C49" s="105">
        <v>0</v>
      </c>
      <c r="D49" s="105">
        <v>49.09</v>
      </c>
      <c r="E49" s="128">
        <v>250</v>
      </c>
    </row>
    <row r="50" spans="1:5" ht="16.149999999999999" customHeight="1" x14ac:dyDescent="0.35">
      <c r="A50" s="58" t="s">
        <v>91</v>
      </c>
      <c r="B50" s="74" t="s">
        <v>92</v>
      </c>
      <c r="C50" s="105">
        <v>7074.85</v>
      </c>
      <c r="D50" s="105">
        <v>2845.3</v>
      </c>
      <c r="E50" s="128">
        <v>3000</v>
      </c>
    </row>
    <row r="51" spans="1:5" ht="16.149999999999999" customHeight="1" x14ac:dyDescent="0.35">
      <c r="A51" s="58" t="s">
        <v>93</v>
      </c>
      <c r="B51" s="74" t="s">
        <v>94</v>
      </c>
      <c r="C51" s="105">
        <v>926</v>
      </c>
      <c r="D51" s="105">
        <v>2102.34</v>
      </c>
      <c r="E51" s="133">
        <v>2000</v>
      </c>
    </row>
    <row r="52" spans="1:5" ht="16.149999999999999" customHeight="1" x14ac:dyDescent="0.35">
      <c r="A52" s="58" t="s">
        <v>95</v>
      </c>
      <c r="B52" s="74" t="s">
        <v>96</v>
      </c>
      <c r="C52" s="105">
        <v>1024.43</v>
      </c>
      <c r="D52" s="105">
        <v>154.88999999999999</v>
      </c>
      <c r="E52" s="128">
        <v>500</v>
      </c>
    </row>
    <row r="53" spans="1:5" ht="16.149999999999999" customHeight="1" x14ac:dyDescent="0.35">
      <c r="A53" s="58" t="s">
        <v>97</v>
      </c>
      <c r="B53" s="74" t="s">
        <v>370</v>
      </c>
      <c r="C53" s="105">
        <v>60</v>
      </c>
      <c r="D53" s="105">
        <v>20</v>
      </c>
      <c r="E53" s="128">
        <v>500</v>
      </c>
    </row>
    <row r="54" spans="1:5" ht="16.149999999999999" customHeight="1" x14ac:dyDescent="0.35">
      <c r="A54" s="58" t="s">
        <v>99</v>
      </c>
      <c r="B54" s="74" t="s">
        <v>100</v>
      </c>
      <c r="C54" s="105">
        <v>71.92</v>
      </c>
      <c r="D54" s="105">
        <v>77.14</v>
      </c>
      <c r="E54" s="128">
        <v>300</v>
      </c>
    </row>
    <row r="55" spans="1:5" ht="16.149999999999999" customHeight="1" x14ac:dyDescent="0.35">
      <c r="A55" s="58" t="s">
        <v>101</v>
      </c>
      <c r="B55" s="74" t="s">
        <v>102</v>
      </c>
      <c r="C55" s="105">
        <v>2490.67</v>
      </c>
      <c r="D55" s="105">
        <v>5</v>
      </c>
      <c r="E55" s="128">
        <v>600</v>
      </c>
    </row>
    <row r="56" spans="1:5" ht="16.149999999999999" customHeight="1" x14ac:dyDescent="0.35">
      <c r="A56" s="58" t="s">
        <v>103</v>
      </c>
      <c r="B56" s="74" t="s">
        <v>104</v>
      </c>
      <c r="C56" s="105">
        <v>0</v>
      </c>
      <c r="D56" s="105">
        <v>0</v>
      </c>
      <c r="E56" s="128">
        <v>0</v>
      </c>
    </row>
    <row r="57" spans="1:5" ht="16.149999999999999" customHeight="1" x14ac:dyDescent="0.35">
      <c r="A57" s="58" t="s">
        <v>105</v>
      </c>
      <c r="B57" s="74" t="s">
        <v>106</v>
      </c>
      <c r="C57" s="105">
        <v>3131.66</v>
      </c>
      <c r="D57" s="105">
        <v>23.15</v>
      </c>
      <c r="E57" s="128">
        <v>1000</v>
      </c>
    </row>
    <row r="58" spans="1:5" ht="16.149999999999999" customHeight="1" x14ac:dyDescent="0.35">
      <c r="A58" s="58" t="s">
        <v>107</v>
      </c>
      <c r="B58" s="74" t="s">
        <v>108</v>
      </c>
      <c r="C58" s="105">
        <v>7185.85</v>
      </c>
      <c r="D58" s="105">
        <v>7053.75</v>
      </c>
      <c r="E58" s="128">
        <v>7000</v>
      </c>
    </row>
    <row r="59" spans="1:5" ht="16.149999999999999" customHeight="1" x14ac:dyDescent="0.35">
      <c r="A59" s="58" t="s">
        <v>109</v>
      </c>
      <c r="B59" s="74" t="s">
        <v>371</v>
      </c>
      <c r="C59" s="105">
        <v>0</v>
      </c>
      <c r="D59" s="105">
        <v>0</v>
      </c>
      <c r="E59" s="128">
        <v>0</v>
      </c>
    </row>
    <row r="60" spans="1:5" ht="16.149999999999999" customHeight="1" x14ac:dyDescent="0.35">
      <c r="A60" s="58" t="s">
        <v>111</v>
      </c>
      <c r="B60" s="74" t="s">
        <v>112</v>
      </c>
      <c r="C60" s="105">
        <v>0</v>
      </c>
      <c r="D60" s="105">
        <v>49.4</v>
      </c>
      <c r="E60" s="128">
        <v>0</v>
      </c>
    </row>
    <row r="61" spans="1:5" ht="16.149999999999999" customHeight="1" x14ac:dyDescent="0.35">
      <c r="A61" s="58" t="s">
        <v>113</v>
      </c>
      <c r="B61" s="74" t="s">
        <v>114</v>
      </c>
      <c r="C61" s="105">
        <v>0</v>
      </c>
      <c r="D61" s="105">
        <v>200</v>
      </c>
      <c r="E61" s="128">
        <v>250</v>
      </c>
    </row>
    <row r="62" spans="1:5" ht="16.149999999999999" customHeight="1" x14ac:dyDescent="0.35">
      <c r="A62" s="58" t="s">
        <v>115</v>
      </c>
      <c r="B62" s="74" t="s">
        <v>116</v>
      </c>
      <c r="C62" s="105">
        <v>48303.96</v>
      </c>
      <c r="D62" s="105">
        <v>53124.12</v>
      </c>
      <c r="E62" s="128">
        <v>42000</v>
      </c>
    </row>
    <row r="63" spans="1:5" ht="16.149999999999999" customHeight="1" x14ac:dyDescent="0.35">
      <c r="A63" s="58" t="s">
        <v>117</v>
      </c>
      <c r="B63" s="74" t="s">
        <v>347</v>
      </c>
      <c r="C63" s="105">
        <v>30161.279999999999</v>
      </c>
      <c r="D63" s="105">
        <v>33184.199999999997</v>
      </c>
      <c r="E63" s="128">
        <v>27000</v>
      </c>
    </row>
    <row r="64" spans="1:5" ht="16.149999999999999" customHeight="1" thickBot="1" x14ac:dyDescent="0.4">
      <c r="A64" s="69" t="s">
        <v>118</v>
      </c>
      <c r="B64" s="76" t="s">
        <v>119</v>
      </c>
      <c r="C64" s="106">
        <v>10620.72</v>
      </c>
      <c r="D64" s="106">
        <v>10620.72</v>
      </c>
      <c r="E64" s="130">
        <v>9000</v>
      </c>
    </row>
    <row r="65" spans="1:5" ht="16.149999999999999" customHeight="1" x14ac:dyDescent="0.35">
      <c r="A65" s="57"/>
      <c r="B65" s="73"/>
      <c r="C65" s="115">
        <f>SUM(C21:C64)</f>
        <v>611101.47999999986</v>
      </c>
      <c r="D65" s="115">
        <f>SUM(D21:D64)</f>
        <v>568295.20000000007</v>
      </c>
      <c r="E65" s="129">
        <f>SUM(E21:E64)</f>
        <v>732706</v>
      </c>
    </row>
    <row r="66" spans="1:5" ht="31.5" customHeight="1" x14ac:dyDescent="0.35">
      <c r="A66" s="52" t="s">
        <v>344</v>
      </c>
      <c r="B66" s="53" t="s">
        <v>0</v>
      </c>
      <c r="C66" s="95" t="s">
        <v>403</v>
      </c>
      <c r="D66" s="95" t="s">
        <v>403</v>
      </c>
      <c r="E66" s="135" t="s">
        <v>405</v>
      </c>
    </row>
    <row r="67" spans="1:5" ht="16.149999999999999" customHeight="1" x14ac:dyDescent="0.35">
      <c r="A67" s="63" t="s">
        <v>124</v>
      </c>
      <c r="B67" s="77" t="s">
        <v>125</v>
      </c>
      <c r="C67" s="92"/>
      <c r="D67" s="92"/>
      <c r="E67" s="128"/>
    </row>
    <row r="68" spans="1:5" ht="16.149999999999999" customHeight="1" x14ac:dyDescent="0.35">
      <c r="A68" s="57" t="s">
        <v>126</v>
      </c>
      <c r="B68" s="73" t="s">
        <v>127</v>
      </c>
      <c r="C68" s="101">
        <v>38889.83</v>
      </c>
      <c r="D68" s="101">
        <v>76898.240000000005</v>
      </c>
      <c r="E68" s="128">
        <v>48000</v>
      </c>
    </row>
    <row r="69" spans="1:5" ht="16.149999999999999" customHeight="1" x14ac:dyDescent="0.35">
      <c r="A69" s="58" t="s">
        <v>132</v>
      </c>
      <c r="B69" s="74" t="s">
        <v>372</v>
      </c>
      <c r="C69" s="105">
        <v>2728.95</v>
      </c>
      <c r="D69" s="105">
        <v>5556.95</v>
      </c>
      <c r="E69" s="128">
        <v>5280</v>
      </c>
    </row>
    <row r="70" spans="1:5" ht="16.149999999999999" customHeight="1" x14ac:dyDescent="0.35">
      <c r="A70" s="58" t="s">
        <v>133</v>
      </c>
      <c r="B70" s="74" t="s">
        <v>134</v>
      </c>
      <c r="C70" s="105">
        <v>0</v>
      </c>
      <c r="D70" s="105">
        <v>0</v>
      </c>
      <c r="E70" s="128">
        <v>0</v>
      </c>
    </row>
    <row r="71" spans="1:5" ht="16.149999999999999" customHeight="1" x14ac:dyDescent="0.35">
      <c r="A71" s="58" t="s">
        <v>135</v>
      </c>
      <c r="B71" s="74" t="s">
        <v>136</v>
      </c>
      <c r="C71" s="105">
        <v>46729.7</v>
      </c>
      <c r="D71" s="105">
        <v>21596.32</v>
      </c>
      <c r="E71" s="128">
        <v>35000</v>
      </c>
    </row>
    <row r="72" spans="1:5" ht="16.149999999999999" customHeight="1" x14ac:dyDescent="0.35">
      <c r="A72" s="58" t="s">
        <v>137</v>
      </c>
      <c r="B72" s="74" t="s">
        <v>138</v>
      </c>
      <c r="C72" s="105">
        <v>9280.44</v>
      </c>
      <c r="D72" s="105">
        <v>6877.05</v>
      </c>
      <c r="E72" s="128">
        <v>7000</v>
      </c>
    </row>
    <row r="73" spans="1:5" ht="16.149999999999999" customHeight="1" x14ac:dyDescent="0.35">
      <c r="A73" s="58" t="s">
        <v>139</v>
      </c>
      <c r="B73" s="74" t="s">
        <v>140</v>
      </c>
      <c r="C73" s="105">
        <v>4059.32</v>
      </c>
      <c r="D73" s="105">
        <v>4326.22</v>
      </c>
      <c r="E73" s="128">
        <v>5000</v>
      </c>
    </row>
    <row r="74" spans="1:5" ht="16.149999999999999" customHeight="1" x14ac:dyDescent="0.35">
      <c r="A74" s="58" t="s">
        <v>141</v>
      </c>
      <c r="B74" s="74" t="s">
        <v>142</v>
      </c>
      <c r="C74" s="105">
        <v>3552.5</v>
      </c>
      <c r="D74" s="105">
        <v>3687.5</v>
      </c>
      <c r="E74" s="128">
        <v>4500</v>
      </c>
    </row>
    <row r="75" spans="1:5" ht="16.149999999999999" customHeight="1" x14ac:dyDescent="0.35">
      <c r="A75" s="58" t="s">
        <v>143</v>
      </c>
      <c r="B75" s="74" t="s">
        <v>144</v>
      </c>
      <c r="C75" s="105">
        <v>21470.26</v>
      </c>
      <c r="D75" s="105">
        <v>14307.01</v>
      </c>
      <c r="E75" s="128">
        <v>16000</v>
      </c>
    </row>
    <row r="76" spans="1:5" ht="16.149999999999999" customHeight="1" x14ac:dyDescent="0.35">
      <c r="A76" s="58" t="s">
        <v>145</v>
      </c>
      <c r="B76" s="74" t="s">
        <v>146</v>
      </c>
      <c r="C76" s="105">
        <v>4166.3500000000004</v>
      </c>
      <c r="D76" s="105">
        <v>5415.72</v>
      </c>
      <c r="E76" s="128">
        <v>5000</v>
      </c>
    </row>
    <row r="77" spans="1:5" ht="16.149999999999999" customHeight="1" x14ac:dyDescent="0.35">
      <c r="A77" s="58" t="s">
        <v>147</v>
      </c>
      <c r="B77" s="74" t="s">
        <v>373</v>
      </c>
      <c r="C77" s="105">
        <v>3683.37</v>
      </c>
      <c r="D77" s="105">
        <v>5543.11</v>
      </c>
      <c r="E77" s="128">
        <v>3000</v>
      </c>
    </row>
    <row r="78" spans="1:5" ht="16.149999999999999" customHeight="1" x14ac:dyDescent="0.35">
      <c r="A78" s="58" t="s">
        <v>149</v>
      </c>
      <c r="B78" s="74" t="s">
        <v>150</v>
      </c>
      <c r="C78" s="105">
        <v>10801.06</v>
      </c>
      <c r="D78" s="105">
        <v>9779.02</v>
      </c>
      <c r="E78" s="128">
        <v>12000</v>
      </c>
    </row>
    <row r="79" spans="1:5" ht="16.149999999999999" customHeight="1" x14ac:dyDescent="0.35">
      <c r="A79" s="58" t="s">
        <v>151</v>
      </c>
      <c r="B79" s="74" t="s">
        <v>152</v>
      </c>
      <c r="C79" s="105">
        <v>2681.06</v>
      </c>
      <c r="D79" s="105">
        <v>3268.32</v>
      </c>
      <c r="E79" s="128">
        <v>5000</v>
      </c>
    </row>
    <row r="80" spans="1:5" ht="16.149999999999999" customHeight="1" x14ac:dyDescent="0.35">
      <c r="A80" s="58" t="s">
        <v>153</v>
      </c>
      <c r="B80" s="74" t="s">
        <v>120</v>
      </c>
      <c r="C80" s="105">
        <v>0</v>
      </c>
      <c r="D80" s="105">
        <v>0</v>
      </c>
      <c r="E80" s="128">
        <v>1000</v>
      </c>
    </row>
    <row r="81" spans="1:5" ht="16.149999999999999" customHeight="1" x14ac:dyDescent="0.35">
      <c r="A81" s="58" t="s">
        <v>154</v>
      </c>
      <c r="B81" s="74" t="s">
        <v>121</v>
      </c>
      <c r="C81" s="105">
        <v>376.71</v>
      </c>
      <c r="D81" s="105">
        <v>2319.38</v>
      </c>
      <c r="E81" s="128">
        <v>1000</v>
      </c>
    </row>
    <row r="82" spans="1:5" ht="16.149999999999999" customHeight="1" x14ac:dyDescent="0.35">
      <c r="A82" s="58" t="s">
        <v>155</v>
      </c>
      <c r="B82" s="74" t="s">
        <v>156</v>
      </c>
      <c r="C82" s="105">
        <v>5146.5200000000004</v>
      </c>
      <c r="D82" s="105">
        <v>3687.16</v>
      </c>
      <c r="E82" s="128">
        <v>4000</v>
      </c>
    </row>
    <row r="83" spans="1:5" ht="16.149999999999999" customHeight="1" thickBot="1" x14ac:dyDescent="0.4">
      <c r="A83" s="60" t="s">
        <v>157</v>
      </c>
      <c r="B83" s="78" t="s">
        <v>106</v>
      </c>
      <c r="C83" s="106">
        <v>0</v>
      </c>
      <c r="D83" s="106">
        <v>0</v>
      </c>
      <c r="E83" s="130">
        <v>0</v>
      </c>
    </row>
    <row r="84" spans="1:5" ht="16.149999999999999" customHeight="1" x14ac:dyDescent="0.35">
      <c r="A84" s="57"/>
      <c r="B84" s="73"/>
      <c r="C84" s="115">
        <f>SUM(C68:C83)</f>
        <v>153566.06999999998</v>
      </c>
      <c r="D84" s="115">
        <f>SUM(D68:D83)</f>
        <v>163262</v>
      </c>
      <c r="E84" s="104">
        <f>SUM(E68:E83)</f>
        <v>151780</v>
      </c>
    </row>
    <row r="85" spans="1:5" ht="16.149999999999999" customHeight="1" x14ac:dyDescent="0.35">
      <c r="A85" s="58"/>
      <c r="B85" s="74"/>
      <c r="C85" s="94"/>
      <c r="D85" s="94"/>
    </row>
    <row r="86" spans="1:5" ht="16.149999999999999" customHeight="1" x14ac:dyDescent="0.35">
      <c r="A86" s="64" t="s">
        <v>158</v>
      </c>
      <c r="B86" s="79" t="s">
        <v>159</v>
      </c>
      <c r="C86" s="92"/>
      <c r="D86" s="92"/>
    </row>
    <row r="87" spans="1:5" ht="16.149999999999999" customHeight="1" x14ac:dyDescent="0.35">
      <c r="A87" s="58" t="s">
        <v>161</v>
      </c>
      <c r="B87" s="74" t="s">
        <v>129</v>
      </c>
      <c r="C87" s="101">
        <v>61302.41</v>
      </c>
      <c r="D87" s="101">
        <v>66629.63</v>
      </c>
      <c r="E87" s="128">
        <v>65000</v>
      </c>
    </row>
    <row r="88" spans="1:5" ht="15.65" customHeight="1" x14ac:dyDescent="0.35">
      <c r="A88" s="58" t="s">
        <v>163</v>
      </c>
      <c r="B88" s="74" t="s">
        <v>164</v>
      </c>
      <c r="C88" s="105">
        <v>4495.42</v>
      </c>
      <c r="D88" s="105">
        <v>5096.9399999999996</v>
      </c>
      <c r="E88" s="128">
        <v>7150</v>
      </c>
    </row>
    <row r="89" spans="1:5" ht="15.65" customHeight="1" x14ac:dyDescent="0.35">
      <c r="A89" s="58" t="s">
        <v>168</v>
      </c>
      <c r="B89" s="74" t="s">
        <v>373</v>
      </c>
      <c r="C89" s="105">
        <v>0</v>
      </c>
      <c r="D89" s="105">
        <v>0</v>
      </c>
      <c r="E89" s="128">
        <v>0</v>
      </c>
    </row>
    <row r="90" spans="1:5" ht="15.65" customHeight="1" x14ac:dyDescent="0.35">
      <c r="A90" s="58" t="s">
        <v>169</v>
      </c>
      <c r="B90" s="74" t="s">
        <v>150</v>
      </c>
      <c r="C90" s="105">
        <v>13977.62</v>
      </c>
      <c r="D90" s="105">
        <v>17322.98</v>
      </c>
      <c r="E90" s="128">
        <v>15000</v>
      </c>
    </row>
    <row r="91" spans="1:5" ht="16.149999999999999" customHeight="1" thickBot="1" x14ac:dyDescent="0.4">
      <c r="A91" s="60" t="s">
        <v>171</v>
      </c>
      <c r="B91" s="78" t="s">
        <v>121</v>
      </c>
      <c r="C91" s="106">
        <v>0</v>
      </c>
      <c r="D91" s="106">
        <v>237.6</v>
      </c>
      <c r="E91" s="130">
        <v>500</v>
      </c>
    </row>
    <row r="92" spans="1:5" ht="16.149999999999999" customHeight="1" x14ac:dyDescent="0.35">
      <c r="A92" s="57"/>
      <c r="B92" s="73"/>
      <c r="C92" s="115">
        <f>SUM(C87:C91)</f>
        <v>79775.45</v>
      </c>
      <c r="D92" s="115">
        <f>SUM(D87:D91)</f>
        <v>89287.150000000009</v>
      </c>
      <c r="E92" s="104">
        <f>SUM(E87:E91)</f>
        <v>87650</v>
      </c>
    </row>
    <row r="93" spans="1:5" ht="31.5" customHeight="1" x14ac:dyDescent="0.35">
      <c r="A93" s="52" t="s">
        <v>344</v>
      </c>
      <c r="B93" s="53" t="s">
        <v>0</v>
      </c>
      <c r="C93" s="95" t="s">
        <v>403</v>
      </c>
      <c r="D93" s="95" t="s">
        <v>403</v>
      </c>
      <c r="E93" s="135" t="s">
        <v>405</v>
      </c>
    </row>
    <row r="94" spans="1:5" ht="16.149999999999999" customHeight="1" x14ac:dyDescent="0.35">
      <c r="A94" s="63" t="s">
        <v>173</v>
      </c>
      <c r="B94" s="77" t="s">
        <v>174</v>
      </c>
      <c r="C94" s="116"/>
      <c r="D94" s="116"/>
      <c r="E94" s="128"/>
    </row>
    <row r="95" spans="1:5" ht="16.149999999999999" customHeight="1" x14ac:dyDescent="0.35">
      <c r="A95" s="58" t="s">
        <v>176</v>
      </c>
      <c r="B95" s="74" t="s">
        <v>129</v>
      </c>
      <c r="C95" s="101">
        <v>25448.95</v>
      </c>
      <c r="D95" s="101">
        <v>35102.75</v>
      </c>
      <c r="E95" s="128">
        <v>34000</v>
      </c>
    </row>
    <row r="96" spans="1:5" ht="16.149999999999999" customHeight="1" x14ac:dyDescent="0.35">
      <c r="A96" s="58" t="s">
        <v>178</v>
      </c>
      <c r="B96" s="74" t="s">
        <v>179</v>
      </c>
      <c r="C96" s="105">
        <v>1945.08</v>
      </c>
      <c r="D96" s="105">
        <v>2677.44</v>
      </c>
      <c r="E96" s="128">
        <v>3740</v>
      </c>
    </row>
    <row r="97" spans="1:5" ht="16.149999999999999" customHeight="1" x14ac:dyDescent="0.35">
      <c r="A97" s="58" t="s">
        <v>182</v>
      </c>
      <c r="B97" s="74" t="s">
        <v>373</v>
      </c>
      <c r="C97" s="105">
        <v>1102.7</v>
      </c>
      <c r="D97" s="105">
        <v>1431.9</v>
      </c>
      <c r="E97" s="128">
        <v>5000</v>
      </c>
    </row>
    <row r="98" spans="1:5" ht="16.149999999999999" customHeight="1" x14ac:dyDescent="0.35">
      <c r="A98" s="58" t="s">
        <v>183</v>
      </c>
      <c r="B98" s="74" t="s">
        <v>150</v>
      </c>
      <c r="C98" s="105">
        <v>4109.3</v>
      </c>
      <c r="D98" s="105">
        <v>1941.54</v>
      </c>
      <c r="E98" s="128">
        <v>4000</v>
      </c>
    </row>
    <row r="99" spans="1:5" ht="16.149999999999999" customHeight="1" x14ac:dyDescent="0.35">
      <c r="A99" s="58" t="s">
        <v>184</v>
      </c>
      <c r="B99" s="74" t="s">
        <v>120</v>
      </c>
      <c r="C99" s="105">
        <v>0</v>
      </c>
      <c r="D99" s="105">
        <v>0</v>
      </c>
      <c r="E99" s="128">
        <v>0</v>
      </c>
    </row>
    <row r="100" spans="1:5" s="61" customFormat="1" ht="16.149999999999999" customHeight="1" x14ac:dyDescent="0.35">
      <c r="A100" s="58" t="s">
        <v>185</v>
      </c>
      <c r="B100" s="74" t="s">
        <v>186</v>
      </c>
      <c r="C100" s="105">
        <v>531.75</v>
      </c>
      <c r="D100" s="105">
        <v>367.52</v>
      </c>
      <c r="E100" s="128">
        <v>3000</v>
      </c>
    </row>
    <row r="101" spans="1:5" ht="16.149999999999999" customHeight="1" thickBot="1" x14ac:dyDescent="0.4">
      <c r="A101" s="60" t="s">
        <v>187</v>
      </c>
      <c r="B101" s="78" t="s">
        <v>121</v>
      </c>
      <c r="C101" s="106">
        <v>0</v>
      </c>
      <c r="D101" s="106">
        <v>0</v>
      </c>
      <c r="E101" s="130">
        <v>0</v>
      </c>
    </row>
    <row r="102" spans="1:5" ht="16.149999999999999" customHeight="1" x14ac:dyDescent="0.35">
      <c r="A102" s="57"/>
      <c r="B102" s="73"/>
      <c r="C102" s="103">
        <f>SUM(C95:C101)</f>
        <v>33137.78</v>
      </c>
      <c r="D102" s="103">
        <f>SUM(D95:D101)</f>
        <v>41521.15</v>
      </c>
      <c r="E102" s="104">
        <f>SUM(E95:E101)</f>
        <v>49740</v>
      </c>
    </row>
    <row r="103" spans="1:5" ht="16.149999999999999" customHeight="1" x14ac:dyDescent="0.35">
      <c r="A103" s="86"/>
      <c r="B103" s="114"/>
      <c r="C103" s="89"/>
      <c r="D103" s="89"/>
    </row>
    <row r="104" spans="1:5" ht="16.149999999999999" customHeight="1" x14ac:dyDescent="0.35">
      <c r="A104" s="63" t="s">
        <v>188</v>
      </c>
      <c r="B104" s="90" t="s">
        <v>404</v>
      </c>
      <c r="C104" s="116"/>
      <c r="D104" s="116"/>
    </row>
    <row r="105" spans="1:5" ht="16.149999999999999" customHeight="1" x14ac:dyDescent="0.35">
      <c r="A105" s="57" t="s">
        <v>190</v>
      </c>
      <c r="B105" s="73" t="s">
        <v>127</v>
      </c>
      <c r="C105" s="101">
        <v>48056.33</v>
      </c>
      <c r="D105" s="101">
        <v>41426.370000000003</v>
      </c>
      <c r="E105" s="128">
        <v>45000</v>
      </c>
    </row>
    <row r="106" spans="1:5" ht="16.149999999999999" customHeight="1" x14ac:dyDescent="0.35">
      <c r="A106" s="58" t="s">
        <v>191</v>
      </c>
      <c r="B106" s="74" t="s">
        <v>129</v>
      </c>
      <c r="C106" s="105">
        <v>129347.16</v>
      </c>
      <c r="D106" s="105">
        <v>144710.51</v>
      </c>
      <c r="E106" s="128">
        <v>150000</v>
      </c>
    </row>
    <row r="107" spans="1:5" ht="16.149999999999999" customHeight="1" x14ac:dyDescent="0.35">
      <c r="A107" s="58" t="s">
        <v>193</v>
      </c>
      <c r="B107" s="74" t="s">
        <v>194</v>
      </c>
      <c r="C107" s="105">
        <v>13110.86</v>
      </c>
      <c r="D107" s="105">
        <v>13405.19</v>
      </c>
      <c r="E107" s="128">
        <v>21500</v>
      </c>
    </row>
    <row r="108" spans="1:5" ht="16.149999999999999" customHeight="1" x14ac:dyDescent="0.35">
      <c r="A108" s="58" t="s">
        <v>197</v>
      </c>
      <c r="B108" s="74" t="s">
        <v>134</v>
      </c>
      <c r="C108" s="105">
        <v>248.05</v>
      </c>
      <c r="D108" s="105">
        <v>609.4</v>
      </c>
      <c r="E108" s="128">
        <v>500</v>
      </c>
    </row>
    <row r="109" spans="1:5" ht="16.149999999999999" customHeight="1" x14ac:dyDescent="0.35">
      <c r="A109" s="58" t="s">
        <v>198</v>
      </c>
      <c r="B109" s="74" t="s">
        <v>199</v>
      </c>
      <c r="C109" s="105">
        <v>72817.98</v>
      </c>
      <c r="D109" s="105">
        <v>78656.160000000003</v>
      </c>
      <c r="E109" s="128">
        <v>75000</v>
      </c>
    </row>
    <row r="110" spans="1:5" ht="16.149999999999999" customHeight="1" x14ac:dyDescent="0.35">
      <c r="A110" s="58" t="s">
        <v>200</v>
      </c>
      <c r="B110" s="74" t="s">
        <v>201</v>
      </c>
      <c r="C110" s="105">
        <v>3286.12</v>
      </c>
      <c r="D110" s="105">
        <v>8190.44</v>
      </c>
      <c r="E110" s="128">
        <v>6000</v>
      </c>
    </row>
    <row r="111" spans="1:5" ht="16.149999999999999" customHeight="1" x14ac:dyDescent="0.35">
      <c r="A111" s="58" t="s">
        <v>202</v>
      </c>
      <c r="B111" s="74" t="s">
        <v>203</v>
      </c>
      <c r="C111" s="105">
        <v>6600</v>
      </c>
      <c r="D111" s="105">
        <v>3245.68</v>
      </c>
      <c r="E111" s="128">
        <v>5280</v>
      </c>
    </row>
    <row r="112" spans="1:5" ht="16.149999999999999" customHeight="1" x14ac:dyDescent="0.35">
      <c r="A112" s="58" t="s">
        <v>204</v>
      </c>
      <c r="B112" s="74" t="s">
        <v>205</v>
      </c>
      <c r="C112" s="105">
        <v>2385</v>
      </c>
      <c r="D112" s="105">
        <v>1782.84</v>
      </c>
      <c r="E112" s="128">
        <v>2500</v>
      </c>
    </row>
    <row r="113" spans="1:5" ht="16.149999999999999" customHeight="1" x14ac:dyDescent="0.35">
      <c r="A113" s="58" t="s">
        <v>206</v>
      </c>
      <c r="B113" s="74" t="s">
        <v>373</v>
      </c>
      <c r="C113" s="105">
        <v>830.88</v>
      </c>
      <c r="D113" s="105">
        <v>5243.61</v>
      </c>
      <c r="E113" s="128">
        <v>2500</v>
      </c>
    </row>
    <row r="114" spans="1:5" ht="16.149999999999999" customHeight="1" x14ac:dyDescent="0.35">
      <c r="A114" s="58" t="s">
        <v>207</v>
      </c>
      <c r="B114" s="74" t="s">
        <v>150</v>
      </c>
      <c r="C114" s="105">
        <v>9185.34</v>
      </c>
      <c r="D114" s="105">
        <v>9868.1</v>
      </c>
      <c r="E114" s="128">
        <v>10000</v>
      </c>
    </row>
    <row r="115" spans="1:5" ht="16.149999999999999" customHeight="1" x14ac:dyDescent="0.35">
      <c r="A115" s="58" t="s">
        <v>208</v>
      </c>
      <c r="B115" s="74" t="s">
        <v>120</v>
      </c>
      <c r="C115" s="105">
        <v>1054.6500000000001</v>
      </c>
      <c r="D115" s="105">
        <v>1054.72</v>
      </c>
      <c r="E115" s="128">
        <v>1200</v>
      </c>
    </row>
    <row r="116" spans="1:5" ht="16.149999999999999" customHeight="1" x14ac:dyDescent="0.35">
      <c r="A116" s="58" t="s">
        <v>209</v>
      </c>
      <c r="B116" s="74" t="s">
        <v>121</v>
      </c>
      <c r="C116" s="105">
        <v>944.35</v>
      </c>
      <c r="D116" s="105">
        <v>622.32000000000005</v>
      </c>
      <c r="E116" s="128">
        <v>2000</v>
      </c>
    </row>
    <row r="117" spans="1:5" ht="16.149999999999999" customHeight="1" thickBot="1" x14ac:dyDescent="0.4">
      <c r="A117" s="60" t="s">
        <v>210</v>
      </c>
      <c r="B117" s="78" t="s">
        <v>106</v>
      </c>
      <c r="C117" s="106">
        <v>0</v>
      </c>
      <c r="D117" s="106">
        <v>0</v>
      </c>
      <c r="E117" s="130">
        <v>0</v>
      </c>
    </row>
    <row r="118" spans="1:5" ht="16.149999999999999" customHeight="1" x14ac:dyDescent="0.35">
      <c r="A118" s="57"/>
      <c r="B118" s="73"/>
      <c r="C118" s="89">
        <f>SUM(C105:C117)</f>
        <v>287866.71999999997</v>
      </c>
      <c r="D118" s="89">
        <f>SUM(D105:D117)</f>
        <v>308815.33999999997</v>
      </c>
      <c r="E118" s="104">
        <f>SUM(E105:E117)</f>
        <v>321480</v>
      </c>
    </row>
    <row r="119" spans="1:5" ht="31.5" customHeight="1" x14ac:dyDescent="0.35">
      <c r="A119" s="52" t="s">
        <v>344</v>
      </c>
      <c r="B119" s="53" t="s">
        <v>0</v>
      </c>
      <c r="C119" s="95" t="s">
        <v>403</v>
      </c>
      <c r="D119" s="95" t="s">
        <v>412</v>
      </c>
      <c r="E119" s="135" t="s">
        <v>405</v>
      </c>
    </row>
    <row r="120" spans="1:5" ht="16.149999999999999" customHeight="1" x14ac:dyDescent="0.35">
      <c r="A120" s="63" t="s">
        <v>211</v>
      </c>
      <c r="B120" s="77" t="s">
        <v>212</v>
      </c>
      <c r="C120" s="97"/>
      <c r="D120" s="97"/>
      <c r="E120" s="128"/>
    </row>
    <row r="121" spans="1:5" ht="16.149999999999999" customHeight="1" x14ac:dyDescent="0.35">
      <c r="A121" s="57" t="s">
        <v>213</v>
      </c>
      <c r="B121" s="73" t="s">
        <v>214</v>
      </c>
      <c r="C121" s="105">
        <v>79122.64</v>
      </c>
      <c r="D121" s="105">
        <v>92096.07</v>
      </c>
      <c r="E121" s="128">
        <v>83232</v>
      </c>
    </row>
    <row r="122" spans="1:5" ht="16.149999999999999" customHeight="1" x14ac:dyDescent="0.35">
      <c r="A122" s="58" t="s">
        <v>215</v>
      </c>
      <c r="B122" s="74" t="s">
        <v>216</v>
      </c>
      <c r="C122" s="105">
        <v>75738.16</v>
      </c>
      <c r="D122" s="105">
        <v>96300.81</v>
      </c>
      <c r="E122" s="128">
        <v>79071</v>
      </c>
    </row>
    <row r="123" spans="1:5" ht="16.149999999999999" customHeight="1" x14ac:dyDescent="0.35">
      <c r="A123" s="58" t="s">
        <v>217</v>
      </c>
      <c r="B123" s="74" t="s">
        <v>218</v>
      </c>
      <c r="C123" s="105">
        <v>227708.89</v>
      </c>
      <c r="D123" s="105">
        <v>297176.13</v>
      </c>
      <c r="E123" s="128">
        <v>280000</v>
      </c>
    </row>
    <row r="124" spans="1:5" ht="16.149999999999999" customHeight="1" x14ac:dyDescent="0.35">
      <c r="A124" s="58" t="s">
        <v>219</v>
      </c>
      <c r="B124" s="74" t="s">
        <v>220</v>
      </c>
      <c r="C124" s="105">
        <v>143774.9</v>
      </c>
      <c r="D124" s="105">
        <v>97128.54</v>
      </c>
      <c r="E124" s="128">
        <v>100000</v>
      </c>
    </row>
    <row r="125" spans="1:5" ht="16.149999999999999" customHeight="1" x14ac:dyDescent="0.35">
      <c r="A125" s="58" t="s">
        <v>221</v>
      </c>
      <c r="B125" s="74" t="s">
        <v>222</v>
      </c>
      <c r="C125" s="105">
        <v>505257.04</v>
      </c>
      <c r="D125" s="105">
        <v>614974.71</v>
      </c>
      <c r="E125" s="128">
        <v>601520</v>
      </c>
    </row>
    <row r="126" spans="1:5" ht="16.149999999999999" customHeight="1" x14ac:dyDescent="0.35">
      <c r="A126" s="58">
        <v>660105</v>
      </c>
      <c r="B126" s="74" t="s">
        <v>406</v>
      </c>
      <c r="C126" s="105">
        <v>0</v>
      </c>
      <c r="D126" s="105">
        <v>0</v>
      </c>
      <c r="E126" s="128">
        <v>83200</v>
      </c>
    </row>
    <row r="127" spans="1:5" ht="16.149999999999999" customHeight="1" x14ac:dyDescent="0.35">
      <c r="A127" s="58" t="s">
        <v>223</v>
      </c>
      <c r="B127" s="74" t="s">
        <v>131</v>
      </c>
      <c r="C127" s="105">
        <v>700.69</v>
      </c>
      <c r="D127" s="105">
        <v>358.6</v>
      </c>
      <c r="E127" s="133">
        <v>0</v>
      </c>
    </row>
    <row r="128" spans="1:5" ht="16.149999999999999" customHeight="1" x14ac:dyDescent="0.35">
      <c r="A128" s="58" t="s">
        <v>224</v>
      </c>
      <c r="B128" s="74" t="s">
        <v>225</v>
      </c>
      <c r="C128" s="105">
        <v>68226.899999999994</v>
      </c>
      <c r="D128" s="105">
        <v>77383.259999999995</v>
      </c>
      <c r="E128" s="128">
        <v>135000</v>
      </c>
    </row>
    <row r="129" spans="1:5" ht="16.149999999999999" customHeight="1" x14ac:dyDescent="0.35">
      <c r="A129" s="58" t="s">
        <v>226</v>
      </c>
      <c r="B129" s="102" t="s">
        <v>227</v>
      </c>
      <c r="C129" s="105">
        <v>5793.94</v>
      </c>
      <c r="D129" s="105">
        <v>7175.13</v>
      </c>
      <c r="E129" s="128">
        <v>0</v>
      </c>
    </row>
    <row r="130" spans="1:5" ht="16.149999999999999" customHeight="1" x14ac:dyDescent="0.35">
      <c r="A130" s="58" t="s">
        <v>229</v>
      </c>
      <c r="B130" s="74" t="s">
        <v>94</v>
      </c>
      <c r="C130" s="105">
        <v>3390.94</v>
      </c>
      <c r="D130" s="105">
        <v>600</v>
      </c>
      <c r="E130" s="128">
        <v>250</v>
      </c>
    </row>
    <row r="131" spans="1:5" ht="16.149999999999999" customHeight="1" x14ac:dyDescent="0.35">
      <c r="A131" s="58" t="s">
        <v>230</v>
      </c>
      <c r="B131" s="74" t="s">
        <v>231</v>
      </c>
      <c r="C131" s="105">
        <v>139.94999999999999</v>
      </c>
      <c r="D131" s="105">
        <v>0</v>
      </c>
      <c r="E131" s="128">
        <v>0</v>
      </c>
    </row>
    <row r="132" spans="1:5" ht="18.649999999999999" customHeight="1" x14ac:dyDescent="0.35">
      <c r="A132" s="58" t="s">
        <v>232</v>
      </c>
      <c r="B132" s="74" t="s">
        <v>374</v>
      </c>
      <c r="C132" s="105">
        <v>122.37</v>
      </c>
      <c r="D132" s="105">
        <v>4336.8</v>
      </c>
      <c r="E132" s="128">
        <v>2800</v>
      </c>
    </row>
    <row r="133" spans="1:5" ht="16.149999999999999" customHeight="1" x14ac:dyDescent="0.35">
      <c r="A133" s="58" t="s">
        <v>234</v>
      </c>
      <c r="B133" s="74" t="s">
        <v>235</v>
      </c>
      <c r="C133" s="105">
        <v>0</v>
      </c>
      <c r="D133" s="105">
        <v>48.35</v>
      </c>
      <c r="E133" s="128">
        <v>300</v>
      </c>
    </row>
    <row r="134" spans="1:5" ht="16.149999999999999" customHeight="1" x14ac:dyDescent="0.35">
      <c r="A134" s="58" t="s">
        <v>236</v>
      </c>
      <c r="B134" s="74" t="s">
        <v>237</v>
      </c>
      <c r="C134" s="105">
        <v>0</v>
      </c>
      <c r="D134" s="105">
        <v>0</v>
      </c>
      <c r="E134" s="128">
        <v>0</v>
      </c>
    </row>
    <row r="135" spans="1:5" ht="16.149999999999999" customHeight="1" x14ac:dyDescent="0.35">
      <c r="A135" s="58" t="s">
        <v>238</v>
      </c>
      <c r="B135" s="74" t="s">
        <v>102</v>
      </c>
      <c r="C135" s="105">
        <v>665</v>
      </c>
      <c r="D135" s="105">
        <v>336</v>
      </c>
      <c r="E135" s="128">
        <v>1200</v>
      </c>
    </row>
    <row r="136" spans="1:5" ht="16.149999999999999" customHeight="1" x14ac:dyDescent="0.35">
      <c r="A136" s="58" t="s">
        <v>239</v>
      </c>
      <c r="B136" s="74" t="s">
        <v>240</v>
      </c>
      <c r="C136" s="105">
        <v>93.63</v>
      </c>
      <c r="D136" s="105">
        <v>139.61000000000001</v>
      </c>
      <c r="E136" s="128">
        <v>0</v>
      </c>
    </row>
    <row r="137" spans="1:5" ht="16.149999999999999" customHeight="1" x14ac:dyDescent="0.35">
      <c r="A137" s="58" t="s">
        <v>241</v>
      </c>
      <c r="B137" s="74" t="s">
        <v>242</v>
      </c>
      <c r="C137" s="105">
        <v>28500</v>
      </c>
      <c r="D137" s="105">
        <v>22000</v>
      </c>
      <c r="E137" s="128">
        <v>36000</v>
      </c>
    </row>
    <row r="138" spans="1:5" ht="16.149999999999999" customHeight="1" x14ac:dyDescent="0.35">
      <c r="A138" s="58">
        <v>660606</v>
      </c>
      <c r="B138" s="74" t="s">
        <v>398</v>
      </c>
      <c r="C138" s="105">
        <v>48750.03</v>
      </c>
      <c r="D138" s="105">
        <v>67621.009999999995</v>
      </c>
      <c r="E138" s="128">
        <v>65000</v>
      </c>
    </row>
    <row r="139" spans="1:5" ht="16.149999999999999" customHeight="1" x14ac:dyDescent="0.35">
      <c r="A139" s="58" t="s">
        <v>243</v>
      </c>
      <c r="B139" s="74" t="s">
        <v>244</v>
      </c>
      <c r="C139" s="105">
        <v>7508.67</v>
      </c>
      <c r="D139" s="105">
        <v>9931.82</v>
      </c>
      <c r="E139" s="128">
        <v>9000</v>
      </c>
    </row>
    <row r="140" spans="1:5" ht="16.149999999999999" customHeight="1" x14ac:dyDescent="0.35">
      <c r="A140" s="58" t="s">
        <v>245</v>
      </c>
      <c r="B140" s="74" t="s">
        <v>246</v>
      </c>
      <c r="C140" s="105">
        <v>1231.98</v>
      </c>
      <c r="D140" s="105">
        <v>825.97</v>
      </c>
      <c r="E140" s="128">
        <v>2000</v>
      </c>
    </row>
    <row r="141" spans="1:5" ht="16.149999999999999" customHeight="1" x14ac:dyDescent="0.35">
      <c r="A141" s="58" t="s">
        <v>247</v>
      </c>
      <c r="B141" s="74" t="s">
        <v>248</v>
      </c>
      <c r="C141" s="105">
        <v>0</v>
      </c>
      <c r="D141" s="105">
        <v>0</v>
      </c>
      <c r="E141" s="128">
        <v>0</v>
      </c>
    </row>
    <row r="142" spans="1:5" ht="16.149999999999999" customHeight="1" x14ac:dyDescent="0.35">
      <c r="A142" s="58" t="s">
        <v>249</v>
      </c>
      <c r="B142" s="74" t="s">
        <v>250</v>
      </c>
      <c r="C142" s="105">
        <v>4870</v>
      </c>
      <c r="D142" s="105">
        <v>3900</v>
      </c>
      <c r="E142" s="128">
        <v>5000</v>
      </c>
    </row>
    <row r="143" spans="1:5" ht="16.149999999999999" customHeight="1" x14ac:dyDescent="0.35">
      <c r="A143" s="58" t="s">
        <v>251</v>
      </c>
      <c r="B143" s="74" t="s">
        <v>252</v>
      </c>
      <c r="C143" s="105">
        <v>372.51</v>
      </c>
      <c r="D143" s="105">
        <v>0</v>
      </c>
      <c r="E143" s="128">
        <v>500</v>
      </c>
    </row>
    <row r="144" spans="1:5" ht="16.149999999999999" customHeight="1" x14ac:dyDescent="0.35">
      <c r="A144" s="58" t="s">
        <v>253</v>
      </c>
      <c r="B144" s="74" t="s">
        <v>254</v>
      </c>
      <c r="C144" s="105">
        <v>12018</v>
      </c>
      <c r="D144" s="105">
        <v>14993.16</v>
      </c>
      <c r="E144" s="128">
        <v>16000</v>
      </c>
    </row>
    <row r="145" spans="1:5" ht="16.149999999999999" customHeight="1" x14ac:dyDescent="0.35">
      <c r="A145" s="58" t="s">
        <v>255</v>
      </c>
      <c r="B145" s="74" t="s">
        <v>256</v>
      </c>
      <c r="C145" s="105">
        <v>0</v>
      </c>
      <c r="D145" s="105">
        <v>0</v>
      </c>
      <c r="E145" s="128">
        <v>0</v>
      </c>
    </row>
    <row r="146" spans="1:5" ht="16.149999999999999" customHeight="1" x14ac:dyDescent="0.35">
      <c r="A146" s="58" t="s">
        <v>257</v>
      </c>
      <c r="B146" s="74" t="s">
        <v>258</v>
      </c>
      <c r="C146" s="105">
        <v>0</v>
      </c>
      <c r="D146" s="105">
        <v>21097.38</v>
      </c>
      <c r="E146" s="128">
        <v>60000</v>
      </c>
    </row>
    <row r="147" spans="1:5" ht="16.149999999999999" customHeight="1" x14ac:dyDescent="0.35">
      <c r="A147" s="58" t="s">
        <v>259</v>
      </c>
      <c r="B147" s="74" t="s">
        <v>260</v>
      </c>
      <c r="C147" s="105">
        <v>4192</v>
      </c>
      <c r="D147" s="105">
        <v>0</v>
      </c>
      <c r="E147" s="128">
        <v>3000</v>
      </c>
    </row>
    <row r="148" spans="1:5" ht="16.149999999999999" customHeight="1" x14ac:dyDescent="0.35">
      <c r="A148" s="58" t="s">
        <v>261</v>
      </c>
      <c r="B148" s="74" t="s">
        <v>262</v>
      </c>
      <c r="C148" s="105">
        <v>1050</v>
      </c>
      <c r="D148" s="105">
        <v>0</v>
      </c>
      <c r="E148" s="128">
        <v>0</v>
      </c>
    </row>
    <row r="149" spans="1:5" ht="16.149999999999999" customHeight="1" x14ac:dyDescent="0.35">
      <c r="A149" s="58" t="s">
        <v>263</v>
      </c>
      <c r="B149" s="74" t="s">
        <v>264</v>
      </c>
      <c r="C149" s="105">
        <v>0</v>
      </c>
      <c r="D149" s="105">
        <v>198.99</v>
      </c>
      <c r="E149" s="128">
        <v>10000</v>
      </c>
    </row>
    <row r="150" spans="1:5" ht="16.149999999999999" customHeight="1" x14ac:dyDescent="0.35">
      <c r="A150" s="58" t="s">
        <v>265</v>
      </c>
      <c r="B150" s="74" t="s">
        <v>266</v>
      </c>
      <c r="C150" s="105">
        <v>33195.85</v>
      </c>
      <c r="D150" s="105">
        <v>50914.94</v>
      </c>
      <c r="E150" s="128">
        <v>44000</v>
      </c>
    </row>
    <row r="151" spans="1:5" ht="16.149999999999999" customHeight="1" x14ac:dyDescent="0.35">
      <c r="A151" s="58" t="s">
        <v>267</v>
      </c>
      <c r="B151" s="74" t="s">
        <v>268</v>
      </c>
      <c r="C151" s="105">
        <v>2929.1</v>
      </c>
      <c r="D151" s="105">
        <v>0</v>
      </c>
      <c r="E151" s="128">
        <v>250</v>
      </c>
    </row>
    <row r="152" spans="1:5" ht="16.149999999999999" customHeight="1" x14ac:dyDescent="0.35">
      <c r="A152" s="58" t="s">
        <v>269</v>
      </c>
      <c r="B152" s="74" t="s">
        <v>270</v>
      </c>
      <c r="C152" s="105">
        <v>9.48</v>
      </c>
      <c r="D152" s="105">
        <v>39.340000000000003</v>
      </c>
      <c r="E152" s="128">
        <v>0</v>
      </c>
    </row>
    <row r="153" spans="1:5" ht="16.149999999999999" customHeight="1" x14ac:dyDescent="0.35">
      <c r="A153" s="58">
        <v>660753</v>
      </c>
      <c r="B153" s="74" t="s">
        <v>407</v>
      </c>
      <c r="C153" s="105">
        <v>0</v>
      </c>
      <c r="D153" s="105">
        <v>0</v>
      </c>
      <c r="E153" s="128">
        <v>2500</v>
      </c>
    </row>
    <row r="154" spans="1:5" ht="16.149999999999999" customHeight="1" x14ac:dyDescent="0.35">
      <c r="A154" s="58" t="s">
        <v>271</v>
      </c>
      <c r="B154" s="74" t="s">
        <v>272</v>
      </c>
      <c r="C154" s="105">
        <v>1653.43</v>
      </c>
      <c r="D154" s="105">
        <v>1161.82</v>
      </c>
      <c r="E154" s="128">
        <v>1600</v>
      </c>
    </row>
    <row r="155" spans="1:5" ht="16.149999999999999" customHeight="1" x14ac:dyDescent="0.35">
      <c r="A155" s="58" t="s">
        <v>273</v>
      </c>
      <c r="B155" s="74" t="s">
        <v>274</v>
      </c>
      <c r="C155" s="105">
        <v>0</v>
      </c>
      <c r="D155" s="105">
        <v>0</v>
      </c>
      <c r="E155" s="128">
        <v>0</v>
      </c>
    </row>
    <row r="156" spans="1:5" ht="16.149999999999999" customHeight="1" x14ac:dyDescent="0.35">
      <c r="A156" s="58" t="s">
        <v>276</v>
      </c>
      <c r="B156" s="74" t="s">
        <v>121</v>
      </c>
      <c r="C156" s="105">
        <v>1473.84</v>
      </c>
      <c r="D156" s="105">
        <v>591.5</v>
      </c>
      <c r="E156" s="128">
        <v>2500</v>
      </c>
    </row>
    <row r="157" spans="1:5" ht="16.149999999999999" customHeight="1" thickBot="1" x14ac:dyDescent="0.4">
      <c r="A157" s="60" t="s">
        <v>277</v>
      </c>
      <c r="B157" s="78" t="s">
        <v>278</v>
      </c>
      <c r="C157" s="106">
        <v>767</v>
      </c>
      <c r="D157" s="106">
        <v>98</v>
      </c>
      <c r="E157" s="130">
        <v>500</v>
      </c>
    </row>
    <row r="158" spans="1:5" ht="16.149999999999999" customHeight="1" x14ac:dyDescent="0.35">
      <c r="A158" s="57"/>
      <c r="B158" s="113"/>
      <c r="C158" s="108">
        <f>SUM(C121:C157)</f>
        <v>1259256.9399999997</v>
      </c>
      <c r="D158" s="108">
        <f>SUM(D121:D157)</f>
        <v>1481427.9400000002</v>
      </c>
      <c r="E158" s="104">
        <f>SUM(E121:E157)</f>
        <v>1624423</v>
      </c>
    </row>
    <row r="159" spans="1:5" ht="16.149999999999999" customHeight="1" x14ac:dyDescent="0.35">
      <c r="A159" s="86"/>
      <c r="B159" s="87"/>
      <c r="C159" s="98"/>
      <c r="D159" s="98"/>
    </row>
    <row r="160" spans="1:5" ht="16.149999999999999" customHeight="1" x14ac:dyDescent="0.35">
      <c r="A160" s="63" t="s">
        <v>279</v>
      </c>
      <c r="B160" s="77" t="s">
        <v>280</v>
      </c>
      <c r="C160" s="97"/>
      <c r="D160" s="97"/>
    </row>
    <row r="161" spans="1:5" ht="16.149999999999999" customHeight="1" x14ac:dyDescent="0.35">
      <c r="A161" s="57" t="s">
        <v>281</v>
      </c>
      <c r="B161" s="73" t="s">
        <v>127</v>
      </c>
      <c r="C161" s="105">
        <v>20967.02</v>
      </c>
      <c r="D161" s="105">
        <v>21881.98</v>
      </c>
      <c r="E161" s="128">
        <v>25262</v>
      </c>
    </row>
    <row r="162" spans="1:5" ht="16.149999999999999" customHeight="1" x14ac:dyDescent="0.35">
      <c r="A162" s="58" t="s">
        <v>282</v>
      </c>
      <c r="B162" s="74" t="s">
        <v>283</v>
      </c>
      <c r="C162" s="105">
        <v>1447.78</v>
      </c>
      <c r="D162" s="105">
        <v>1546.67</v>
      </c>
      <c r="E162" s="128">
        <v>2779</v>
      </c>
    </row>
    <row r="163" spans="1:5" ht="16.149999999999999" customHeight="1" x14ac:dyDescent="0.35">
      <c r="A163" s="58" t="s">
        <v>285</v>
      </c>
      <c r="B163" s="74" t="s">
        <v>134</v>
      </c>
      <c r="C163" s="105">
        <v>0</v>
      </c>
      <c r="D163" s="105">
        <v>0</v>
      </c>
      <c r="E163" s="128">
        <v>0</v>
      </c>
    </row>
    <row r="164" spans="1:5" ht="16.149999999999999" customHeight="1" x14ac:dyDescent="0.35">
      <c r="A164" s="58" t="s">
        <v>286</v>
      </c>
      <c r="B164" s="74" t="s">
        <v>375</v>
      </c>
      <c r="C164" s="105">
        <v>8.7899999999999991</v>
      </c>
      <c r="D164" s="105">
        <v>92.01</v>
      </c>
      <c r="E164" s="128">
        <v>500</v>
      </c>
    </row>
    <row r="165" spans="1:5" ht="16.149999999999999" customHeight="1" x14ac:dyDescent="0.35">
      <c r="A165" s="58">
        <v>670644</v>
      </c>
      <c r="B165" s="74" t="s">
        <v>408</v>
      </c>
      <c r="C165" s="105"/>
      <c r="D165" s="105">
        <v>0</v>
      </c>
      <c r="E165" s="128">
        <v>2000</v>
      </c>
    </row>
    <row r="166" spans="1:5" ht="16.149999999999999" customHeight="1" x14ac:dyDescent="0.35">
      <c r="A166" s="58" t="s">
        <v>288</v>
      </c>
      <c r="B166" s="74" t="s">
        <v>289</v>
      </c>
      <c r="C166" s="105">
        <v>3471.3</v>
      </c>
      <c r="D166" s="105">
        <v>2117.5</v>
      </c>
      <c r="E166" s="128">
        <v>4000</v>
      </c>
    </row>
    <row r="167" spans="1:5" ht="16.149999999999999" customHeight="1" thickBot="1" x14ac:dyDescent="0.4">
      <c r="A167" s="69" t="s">
        <v>290</v>
      </c>
      <c r="B167" s="76" t="s">
        <v>150</v>
      </c>
      <c r="C167" s="106">
        <v>1243.46</v>
      </c>
      <c r="D167" s="106">
        <v>408.69</v>
      </c>
      <c r="E167" s="130">
        <v>150</v>
      </c>
    </row>
    <row r="168" spans="1:5" ht="16.149999999999999" customHeight="1" x14ac:dyDescent="0.35">
      <c r="A168" s="57"/>
      <c r="B168" s="73"/>
      <c r="C168" s="103">
        <f>SUM(C161:C167)</f>
        <v>27138.35</v>
      </c>
      <c r="D168" s="103">
        <f>SUM(D161:D167)</f>
        <v>26046.85</v>
      </c>
      <c r="E168" s="104">
        <f>SUM(E161:E167)</f>
        <v>34691</v>
      </c>
    </row>
    <row r="169" spans="1:5" ht="16.149999999999999" customHeight="1" x14ac:dyDescent="0.35">
      <c r="A169" s="63" t="s">
        <v>293</v>
      </c>
      <c r="B169" s="77" t="s">
        <v>294</v>
      </c>
      <c r="C169" s="97"/>
      <c r="D169" s="97"/>
    </row>
    <row r="170" spans="1:5" ht="16.149999999999999" customHeight="1" x14ac:dyDescent="0.35">
      <c r="A170" s="57" t="s">
        <v>295</v>
      </c>
      <c r="B170" s="73" t="s">
        <v>127</v>
      </c>
      <c r="C170" s="105">
        <v>20966.849999999999</v>
      </c>
      <c r="D170" s="105">
        <v>21882.94</v>
      </c>
      <c r="E170" s="128">
        <v>25262</v>
      </c>
    </row>
    <row r="171" spans="1:5" ht="16.149999999999999" customHeight="1" x14ac:dyDescent="0.35">
      <c r="A171" s="58" t="s">
        <v>296</v>
      </c>
      <c r="B171" s="74" t="s">
        <v>297</v>
      </c>
      <c r="C171" s="105">
        <v>1447.85</v>
      </c>
      <c r="D171" s="105">
        <v>1546.72</v>
      </c>
      <c r="E171" s="128">
        <v>2779</v>
      </c>
    </row>
    <row r="172" spans="1:5" ht="16.149999999999999" customHeight="1" x14ac:dyDescent="0.35">
      <c r="A172" s="58" t="s">
        <v>298</v>
      </c>
      <c r="B172" s="74" t="s">
        <v>299</v>
      </c>
      <c r="C172" s="105">
        <v>68</v>
      </c>
      <c r="D172" s="105">
        <v>0</v>
      </c>
      <c r="E172" s="128">
        <v>100</v>
      </c>
    </row>
    <row r="173" spans="1:5" ht="16.149999999999999" customHeight="1" x14ac:dyDescent="0.35">
      <c r="A173" s="58" t="s">
        <v>301</v>
      </c>
      <c r="B173" s="74" t="s">
        <v>302</v>
      </c>
      <c r="C173" s="105">
        <v>908</v>
      </c>
      <c r="D173" s="105">
        <v>2485</v>
      </c>
      <c r="E173" s="128">
        <v>2500</v>
      </c>
    </row>
    <row r="174" spans="1:5" ht="16.149999999999999" customHeight="1" x14ac:dyDescent="0.35">
      <c r="A174" s="58" t="s">
        <v>303</v>
      </c>
      <c r="B174" s="74" t="s">
        <v>348</v>
      </c>
      <c r="C174" s="105">
        <v>13964.23</v>
      </c>
      <c r="D174" s="105">
        <v>12932.88</v>
      </c>
      <c r="E174" s="128">
        <v>15000</v>
      </c>
    </row>
    <row r="175" spans="1:5" ht="16.149999999999999" customHeight="1" x14ac:dyDescent="0.35">
      <c r="A175" s="58" t="s">
        <v>309</v>
      </c>
      <c r="B175" s="74" t="s">
        <v>310</v>
      </c>
      <c r="C175" s="105">
        <v>4270</v>
      </c>
      <c r="D175" s="105">
        <v>2975</v>
      </c>
      <c r="E175" s="128">
        <v>5000</v>
      </c>
    </row>
    <row r="176" spans="1:5" ht="16.149999999999999" customHeight="1" thickBot="1" x14ac:dyDescent="0.4">
      <c r="A176" s="60" t="s">
        <v>311</v>
      </c>
      <c r="B176" s="78" t="s">
        <v>150</v>
      </c>
      <c r="C176" s="106">
        <v>311.23</v>
      </c>
      <c r="D176" s="106">
        <v>18</v>
      </c>
      <c r="E176" s="130">
        <v>200</v>
      </c>
    </row>
    <row r="177" spans="1:5" ht="16.149999999999999" customHeight="1" x14ac:dyDescent="0.35">
      <c r="A177" s="57"/>
      <c r="B177" s="73"/>
      <c r="C177" s="109">
        <f>SUM(C170:C176)</f>
        <v>41936.159999999996</v>
      </c>
      <c r="D177" s="109">
        <f>SUM(D170:D176)</f>
        <v>41840.54</v>
      </c>
      <c r="E177" s="104">
        <f>SUM(E170:E176)</f>
        <v>50841</v>
      </c>
    </row>
    <row r="178" spans="1:5" ht="31.5" customHeight="1" x14ac:dyDescent="0.35">
      <c r="A178" s="52" t="s">
        <v>344</v>
      </c>
      <c r="B178" s="53" t="s">
        <v>0</v>
      </c>
      <c r="C178" s="95" t="s">
        <v>403</v>
      </c>
      <c r="D178" s="95" t="s">
        <v>412</v>
      </c>
      <c r="E178" s="135" t="s">
        <v>405</v>
      </c>
    </row>
    <row r="179" spans="1:5" ht="16.149999999999999" customHeight="1" x14ac:dyDescent="0.35">
      <c r="A179" s="63" t="s">
        <v>314</v>
      </c>
      <c r="B179" s="77" t="s">
        <v>315</v>
      </c>
      <c r="C179" s="94"/>
      <c r="D179" s="94"/>
      <c r="E179" s="128"/>
    </row>
    <row r="180" spans="1:5" ht="16.149999999999999" customHeight="1" x14ac:dyDescent="0.35">
      <c r="A180" s="58" t="s">
        <v>317</v>
      </c>
      <c r="B180" s="74" t="s">
        <v>129</v>
      </c>
      <c r="C180" s="105">
        <v>59331.88</v>
      </c>
      <c r="D180" s="105">
        <v>62151.76</v>
      </c>
      <c r="E180" s="128">
        <v>38355</v>
      </c>
    </row>
    <row r="181" spans="1:5" ht="16.149999999999999" customHeight="1" x14ac:dyDescent="0.35">
      <c r="A181" s="58" t="s">
        <v>318</v>
      </c>
      <c r="B181" s="74" t="s">
        <v>319</v>
      </c>
      <c r="C181" s="105">
        <v>4336.88</v>
      </c>
      <c r="D181" s="105">
        <v>5162.1899999999996</v>
      </c>
      <c r="E181" s="128">
        <v>4219</v>
      </c>
    </row>
    <row r="182" spans="1:5" ht="16.149999999999999" customHeight="1" x14ac:dyDescent="0.35">
      <c r="A182" s="58" t="s">
        <v>321</v>
      </c>
      <c r="B182" s="74" t="s">
        <v>94</v>
      </c>
      <c r="C182" s="105">
        <v>578.82000000000005</v>
      </c>
      <c r="D182" s="105">
        <v>75.150000000000006</v>
      </c>
      <c r="E182" s="128">
        <v>600</v>
      </c>
    </row>
    <row r="183" spans="1:5" ht="16.149999999999999" customHeight="1" x14ac:dyDescent="0.35">
      <c r="A183" s="58" t="s">
        <v>322</v>
      </c>
      <c r="B183" s="74" t="s">
        <v>134</v>
      </c>
      <c r="C183" s="105">
        <v>0</v>
      </c>
      <c r="D183" s="105">
        <v>45.61</v>
      </c>
      <c r="E183" s="128">
        <v>0</v>
      </c>
    </row>
    <row r="184" spans="1:5" ht="16.149999999999999" customHeight="1" x14ac:dyDescent="0.35">
      <c r="A184" s="58" t="s">
        <v>323</v>
      </c>
      <c r="B184" s="74" t="s">
        <v>324</v>
      </c>
      <c r="C184" s="105">
        <v>1934.15</v>
      </c>
      <c r="D184" s="105">
        <v>1673.07</v>
      </c>
      <c r="E184" s="128">
        <v>2750</v>
      </c>
    </row>
    <row r="185" spans="1:5" ht="16.149999999999999" customHeight="1" x14ac:dyDescent="0.35">
      <c r="A185" s="58" t="s">
        <v>325</v>
      </c>
      <c r="B185" s="74" t="s">
        <v>326</v>
      </c>
      <c r="C185" s="105">
        <v>1137.93</v>
      </c>
      <c r="D185" s="105">
        <v>3003.74</v>
      </c>
      <c r="E185" s="128">
        <v>2750</v>
      </c>
    </row>
    <row r="186" spans="1:5" ht="16.149999999999999" customHeight="1" x14ac:dyDescent="0.35">
      <c r="A186" s="58" t="s">
        <v>327</v>
      </c>
      <c r="B186" s="74" t="s">
        <v>328</v>
      </c>
      <c r="C186" s="105">
        <v>378.68</v>
      </c>
      <c r="D186" s="105">
        <v>41.61</v>
      </c>
      <c r="E186" s="128">
        <v>2250</v>
      </c>
    </row>
    <row r="187" spans="1:5" ht="16.149999999999999" customHeight="1" x14ac:dyDescent="0.35">
      <c r="A187" s="58" t="s">
        <v>329</v>
      </c>
      <c r="B187" s="74" t="s">
        <v>330</v>
      </c>
      <c r="C187" s="105">
        <v>0</v>
      </c>
      <c r="D187" s="105">
        <v>0</v>
      </c>
      <c r="E187" s="128">
        <v>500</v>
      </c>
    </row>
    <row r="188" spans="1:5" ht="16.149999999999999" customHeight="1" x14ac:dyDescent="0.35">
      <c r="A188" s="58" t="s">
        <v>331</v>
      </c>
      <c r="B188" s="74" t="s">
        <v>332</v>
      </c>
      <c r="C188" s="105">
        <v>0</v>
      </c>
      <c r="D188" s="105">
        <v>0</v>
      </c>
      <c r="E188" s="128">
        <v>0</v>
      </c>
    </row>
    <row r="189" spans="1:5" ht="16.149999999999999" customHeight="1" x14ac:dyDescent="0.35">
      <c r="A189" s="58" t="s">
        <v>333</v>
      </c>
      <c r="B189" s="74" t="s">
        <v>334</v>
      </c>
      <c r="C189" s="105">
        <v>103.99</v>
      </c>
      <c r="D189" s="105">
        <v>38.28</v>
      </c>
      <c r="E189" s="128">
        <v>0</v>
      </c>
    </row>
    <row r="190" spans="1:5" ht="16.149999999999999" customHeight="1" x14ac:dyDescent="0.35">
      <c r="A190" s="58" t="s">
        <v>335</v>
      </c>
      <c r="B190" s="74" t="s">
        <v>376</v>
      </c>
      <c r="C190" s="105">
        <v>0</v>
      </c>
      <c r="D190" s="105">
        <v>0</v>
      </c>
      <c r="E190" s="128">
        <v>300</v>
      </c>
    </row>
    <row r="191" spans="1:5" ht="16.149999999999999" customHeight="1" thickBot="1" x14ac:dyDescent="0.4">
      <c r="A191" s="69" t="s">
        <v>339</v>
      </c>
      <c r="B191" s="76" t="s">
        <v>340</v>
      </c>
      <c r="C191" s="106">
        <v>2327.79</v>
      </c>
      <c r="D191" s="106">
        <v>1788.38</v>
      </c>
      <c r="E191" s="130">
        <v>2000</v>
      </c>
    </row>
    <row r="192" spans="1:5" ht="16.149999999999999" customHeight="1" x14ac:dyDescent="0.25">
      <c r="C192" s="109">
        <f>SUM(C180:C191)</f>
        <v>70130.119999999981</v>
      </c>
      <c r="D192" s="109">
        <f>SUM(D180:D191)</f>
        <v>73979.790000000008</v>
      </c>
      <c r="E192" s="104">
        <f>SUM(E180:E191)</f>
        <v>53724</v>
      </c>
    </row>
    <row r="193" spans="1:5" ht="16.149999999999999" customHeight="1" x14ac:dyDescent="0.25">
      <c r="C193" s="97"/>
      <c r="D193" s="97"/>
    </row>
    <row r="194" spans="1:5" ht="31.5" customHeight="1" x14ac:dyDescent="0.35">
      <c r="A194" s="52" t="s">
        <v>344</v>
      </c>
      <c r="B194" s="53" t="s">
        <v>0</v>
      </c>
      <c r="C194" s="95" t="s">
        <v>403</v>
      </c>
      <c r="D194" s="95" t="s">
        <v>412</v>
      </c>
      <c r="E194" s="136" t="s">
        <v>405</v>
      </c>
    </row>
    <row r="195" spans="1:5" ht="16.149999999999999" customHeight="1" x14ac:dyDescent="0.25">
      <c r="B195" s="80" t="s">
        <v>349</v>
      </c>
      <c r="C195" s="112">
        <f>SUM(C65,C84,C92,C102,C118,C158,C168,C177,C192)</f>
        <v>2563909.0699999998</v>
      </c>
      <c r="D195" s="112">
        <f>SUM(D65,D84,D92,D102,D118,D158,D168,D177,D192)</f>
        <v>2794475.9600000004</v>
      </c>
      <c r="E195" s="104">
        <f>E65+E84+E92+E102+E118+E158+E168+E177+E192</f>
        <v>3107035</v>
      </c>
    </row>
    <row r="196" spans="1:5" ht="16.149999999999999" customHeight="1" x14ac:dyDescent="0.25">
      <c r="B196" s="80" t="s">
        <v>350</v>
      </c>
      <c r="C196" s="91">
        <f>C17-C195</f>
        <v>-115940.06999999983</v>
      </c>
      <c r="D196" s="91">
        <f>D17-D195</f>
        <v>416843.96999999974</v>
      </c>
      <c r="E196" s="104">
        <f>E14-E195</f>
        <v>-303245</v>
      </c>
    </row>
    <row r="197" spans="1:5" ht="16.149999999999999" customHeight="1" x14ac:dyDescent="0.3">
      <c r="B197" s="81" t="s">
        <v>351</v>
      </c>
      <c r="C197" s="99"/>
      <c r="D197" s="99"/>
    </row>
    <row r="198" spans="1:5" ht="16.149999999999999" customHeight="1" x14ac:dyDescent="0.25">
      <c r="B198" s="82"/>
      <c r="C198" s="97"/>
      <c r="D198" s="97"/>
    </row>
    <row r="199" spans="1:5" ht="16.149999999999999" customHeight="1" x14ac:dyDescent="0.25">
      <c r="B199" s="54" t="s">
        <v>356</v>
      </c>
      <c r="C199" s="121" t="e">
        <f>#REF!</f>
        <v>#REF!</v>
      </c>
      <c r="D199" s="121" t="e">
        <f>#REF!</f>
        <v>#REF!</v>
      </c>
    </row>
    <row r="200" spans="1:5" ht="16.149999999999999" customHeight="1" x14ac:dyDescent="0.25">
      <c r="B200" s="54" t="s">
        <v>357</v>
      </c>
      <c r="C200" s="111">
        <f>SUM(C3+C4+C5+C6+C7+C8+C9+C10+C11)</f>
        <v>1920016</v>
      </c>
      <c r="D200" s="111">
        <f>SUM(D3+D4+D5+D6+D7+D8+D9+D10+D11)</f>
        <v>2658033.36</v>
      </c>
      <c r="E200" s="126">
        <f>E3+E4+E5+E6+E7+E8+E9+E10+E11</f>
        <v>2277947</v>
      </c>
    </row>
    <row r="201" spans="1:5" ht="16.149999999999999" customHeight="1" x14ac:dyDescent="0.25">
      <c r="B201" s="54" t="s">
        <v>385</v>
      </c>
      <c r="C201" s="122">
        <f>SUM(C12+C13)</f>
        <v>527953</v>
      </c>
      <c r="D201" s="122">
        <f>SUM(D12+D13)</f>
        <v>553286.56999999995</v>
      </c>
      <c r="E201" s="104">
        <f>E12+E13</f>
        <v>525843</v>
      </c>
    </row>
    <row r="202" spans="1:5" ht="16.149999999999999" customHeight="1" thickBot="1" x14ac:dyDescent="0.3">
      <c r="B202" s="70" t="s">
        <v>381</v>
      </c>
      <c r="C202" s="123">
        <f>C195-C62-C63-C64</f>
        <v>2474823.11</v>
      </c>
      <c r="D202" s="123">
        <f>D195-D62-D63-D64</f>
        <v>2697546.92</v>
      </c>
      <c r="E202" s="127">
        <f>E195-E62-E63-E64</f>
        <v>3029035</v>
      </c>
    </row>
    <row r="203" spans="1:5" ht="16.149999999999999" customHeight="1" x14ac:dyDescent="0.25">
      <c r="B203" s="54" t="s">
        <v>361</v>
      </c>
      <c r="C203" s="124" t="e">
        <f>C199+C200+C201-C202</f>
        <v>#REF!</v>
      </c>
      <c r="D203" s="124" t="e">
        <f>D199+D200+D201-D202</f>
        <v>#REF!</v>
      </c>
    </row>
    <row r="204" spans="1:5" ht="16.149999999999999" customHeight="1" x14ac:dyDescent="0.25">
      <c r="C204" s="97"/>
      <c r="D204" s="97"/>
    </row>
    <row r="205" spans="1:5" ht="16.149999999999999" customHeight="1" x14ac:dyDescent="0.25">
      <c r="C205" s="100"/>
      <c r="D205" s="100"/>
    </row>
    <row r="206" spans="1:5" ht="31.5" customHeight="1" x14ac:dyDescent="0.35">
      <c r="A206" s="52" t="s">
        <v>344</v>
      </c>
      <c r="B206" s="53" t="s">
        <v>0</v>
      </c>
      <c r="C206" s="95" t="s">
        <v>397</v>
      </c>
      <c r="D206" s="95" t="s">
        <v>413</v>
      </c>
      <c r="E206" s="132" t="s">
        <v>405</v>
      </c>
    </row>
    <row r="207" spans="1:5" ht="16.149999999999999" customHeight="1" x14ac:dyDescent="0.25">
      <c r="B207" s="65" t="s">
        <v>380</v>
      </c>
      <c r="C207" s="117"/>
      <c r="D207" s="117"/>
    </row>
    <row r="208" spans="1:5" ht="16.149999999999999" customHeight="1" x14ac:dyDescent="0.25">
      <c r="B208" s="131" t="s">
        <v>365</v>
      </c>
      <c r="C208" s="88">
        <v>12500</v>
      </c>
      <c r="D208" s="88">
        <v>12500</v>
      </c>
      <c r="E208" s="104">
        <v>15500</v>
      </c>
    </row>
    <row r="209" spans="2:5" ht="16.149999999999999" customHeight="1" x14ac:dyDescent="0.25">
      <c r="B209" s="131" t="s">
        <v>366</v>
      </c>
      <c r="C209" s="88">
        <v>5016</v>
      </c>
      <c r="D209" s="88">
        <v>5016</v>
      </c>
      <c r="E209" s="104">
        <v>2500</v>
      </c>
    </row>
    <row r="210" spans="2:5" ht="16.149999999999999" customHeight="1" x14ac:dyDescent="0.25">
      <c r="B210" s="131" t="s">
        <v>396</v>
      </c>
      <c r="C210" s="88">
        <v>0</v>
      </c>
      <c r="D210" s="88">
        <v>0</v>
      </c>
      <c r="E210" s="104">
        <v>0</v>
      </c>
    </row>
    <row r="211" spans="2:5" ht="16.149999999999999" customHeight="1" x14ac:dyDescent="0.25">
      <c r="B211" s="131" t="s">
        <v>382</v>
      </c>
      <c r="C211" s="88">
        <v>1176.49</v>
      </c>
      <c r="D211" s="88">
        <v>1176.49</v>
      </c>
      <c r="E211" s="104">
        <v>10000</v>
      </c>
    </row>
    <row r="212" spans="2:5" ht="16.149999999999999" customHeight="1" x14ac:dyDescent="0.25">
      <c r="B212" s="131" t="s">
        <v>383</v>
      </c>
      <c r="C212" s="88">
        <v>0</v>
      </c>
      <c r="D212" s="88">
        <v>0</v>
      </c>
      <c r="E212" s="104">
        <v>1000</v>
      </c>
    </row>
    <row r="213" spans="2:5" ht="16.149999999999999" customHeight="1" x14ac:dyDescent="0.25">
      <c r="B213" s="131" t="s">
        <v>384</v>
      </c>
      <c r="C213" s="88">
        <v>0</v>
      </c>
      <c r="D213" s="88">
        <v>0</v>
      </c>
      <c r="E213" s="104">
        <v>10000</v>
      </c>
    </row>
    <row r="214" spans="2:5" ht="16.149999999999999" customHeight="1" x14ac:dyDescent="0.25">
      <c r="B214" s="131" t="s">
        <v>387</v>
      </c>
      <c r="C214" s="88">
        <v>2156</v>
      </c>
      <c r="D214" s="88">
        <v>2156</v>
      </c>
      <c r="E214" s="104">
        <v>3500</v>
      </c>
    </row>
    <row r="215" spans="2:5" ht="16.149999999999999" customHeight="1" x14ac:dyDescent="0.25">
      <c r="B215" s="131" t="s">
        <v>386</v>
      </c>
      <c r="C215" s="88">
        <v>0</v>
      </c>
      <c r="D215" s="88">
        <v>0</v>
      </c>
      <c r="E215" s="104">
        <v>10000</v>
      </c>
    </row>
    <row r="216" spans="2:5" ht="16.149999999999999" customHeight="1" x14ac:dyDescent="0.25">
      <c r="B216" s="131" t="s">
        <v>393</v>
      </c>
      <c r="C216" s="88">
        <v>10000</v>
      </c>
      <c r="D216" s="88">
        <v>10000</v>
      </c>
      <c r="E216" s="104">
        <v>0</v>
      </c>
    </row>
    <row r="217" spans="2:5" ht="16.149999999999999" customHeight="1" x14ac:dyDescent="0.25">
      <c r="B217" s="131" t="s">
        <v>394</v>
      </c>
      <c r="C217" s="88">
        <v>0</v>
      </c>
      <c r="D217" s="88">
        <v>0</v>
      </c>
      <c r="E217" s="104">
        <v>60000</v>
      </c>
    </row>
    <row r="218" spans="2:5" ht="16.149999999999999" customHeight="1" x14ac:dyDescent="0.25">
      <c r="B218" s="131" t="s">
        <v>388</v>
      </c>
      <c r="C218" s="88">
        <v>4403</v>
      </c>
      <c r="D218" s="88">
        <v>4403</v>
      </c>
      <c r="E218" s="104">
        <v>25000</v>
      </c>
    </row>
    <row r="219" spans="2:5" ht="16.149999999999999" customHeight="1" x14ac:dyDescent="0.25">
      <c r="B219" s="131" t="s">
        <v>400</v>
      </c>
      <c r="C219" s="118">
        <v>1100</v>
      </c>
      <c r="D219" s="118">
        <v>1100</v>
      </c>
      <c r="E219" s="104">
        <v>0</v>
      </c>
    </row>
    <row r="220" spans="2:5" ht="16.149999999999999" customHeight="1" x14ac:dyDescent="0.25">
      <c r="B220" s="131" t="s">
        <v>401</v>
      </c>
      <c r="C220" s="118">
        <v>7425</v>
      </c>
      <c r="D220" s="118">
        <v>7425</v>
      </c>
      <c r="E220" s="104">
        <v>0</v>
      </c>
    </row>
    <row r="221" spans="2:5" ht="16.149999999999999" customHeight="1" x14ac:dyDescent="0.25">
      <c r="B221" s="131" t="s">
        <v>402</v>
      </c>
      <c r="C221" s="118">
        <v>1185.02</v>
      </c>
      <c r="D221" s="118">
        <v>1185.02</v>
      </c>
      <c r="E221" s="104">
        <v>0</v>
      </c>
    </row>
    <row r="222" spans="2:5" ht="16.149999999999999" customHeight="1" x14ac:dyDescent="0.25">
      <c r="B222" s="131" t="s">
        <v>411</v>
      </c>
      <c r="C222" s="118">
        <v>4325</v>
      </c>
      <c r="D222" s="118">
        <v>4325</v>
      </c>
      <c r="E222" s="104">
        <v>0</v>
      </c>
    </row>
    <row r="223" spans="2:5" ht="16.149999999999999" customHeight="1" x14ac:dyDescent="0.25">
      <c r="B223" s="134" t="s">
        <v>409</v>
      </c>
      <c r="C223" s="88">
        <v>0</v>
      </c>
      <c r="D223" s="88">
        <v>0</v>
      </c>
      <c r="E223" s="133">
        <v>20000</v>
      </c>
    </row>
    <row r="224" spans="2:5" ht="16.149999999999999" customHeight="1" x14ac:dyDescent="0.25">
      <c r="B224" s="134" t="s">
        <v>410</v>
      </c>
      <c r="C224" s="88">
        <v>0</v>
      </c>
      <c r="D224" s="88">
        <v>0</v>
      </c>
      <c r="E224" s="128">
        <v>1200</v>
      </c>
    </row>
    <row r="225" spans="1:5" ht="16.149999999999999" customHeight="1" x14ac:dyDescent="0.25">
      <c r="B225" s="84" t="s">
        <v>379</v>
      </c>
      <c r="C225" s="88">
        <f>SUM(C208:C222)</f>
        <v>49286.51</v>
      </c>
      <c r="D225" s="88">
        <f>SUM(D208:D222)</f>
        <v>49286.51</v>
      </c>
      <c r="E225" s="128">
        <f>SUM(E208:E224)</f>
        <v>158700</v>
      </c>
    </row>
    <row r="226" spans="1:5" ht="16.149999999999999" customHeight="1" thickBot="1" x14ac:dyDescent="0.3">
      <c r="A226" s="54"/>
      <c r="B226" s="54"/>
      <c r="C226" s="85"/>
      <c r="D226" s="85"/>
    </row>
    <row r="227" spans="1:5" ht="32.25" customHeight="1" x14ac:dyDescent="0.25">
      <c r="A227" s="54"/>
      <c r="B227" s="120" t="s">
        <v>389</v>
      </c>
      <c r="C227" s="119">
        <f>SUM(C208:C222)</f>
        <v>49286.51</v>
      </c>
      <c r="D227" s="119">
        <f>SUM(D208:D222)</f>
        <v>49286.51</v>
      </c>
      <c r="E227" s="128">
        <v>158700</v>
      </c>
    </row>
    <row r="228" spans="1:5" ht="16.149999999999999" customHeight="1" x14ac:dyDescent="0.25">
      <c r="C228" s="100"/>
      <c r="D228" s="100"/>
    </row>
    <row r="229" spans="1:5" ht="16.149999999999999" customHeight="1" x14ac:dyDescent="0.25">
      <c r="C229" s="100"/>
      <c r="D229" s="100"/>
    </row>
    <row r="230" spans="1:5" ht="16.149999999999999" customHeight="1" x14ac:dyDescent="0.25">
      <c r="C230" s="100"/>
      <c r="D230" s="100"/>
    </row>
    <row r="231" spans="1:5" ht="16.149999999999999" customHeight="1" x14ac:dyDescent="0.25">
      <c r="C231" s="100"/>
      <c r="D231" s="100"/>
    </row>
    <row r="232" spans="1:5" ht="16.149999999999999" customHeight="1" x14ac:dyDescent="0.25">
      <c r="C232" s="100"/>
      <c r="D232" s="100"/>
    </row>
    <row r="233" spans="1:5" ht="16.149999999999999" customHeight="1" x14ac:dyDescent="0.25">
      <c r="C233" s="100"/>
      <c r="D233" s="100"/>
    </row>
    <row r="234" spans="1:5" ht="16.149999999999999" customHeight="1" x14ac:dyDescent="0.25">
      <c r="C234" s="100"/>
      <c r="D234" s="100"/>
    </row>
    <row r="235" spans="1:5" ht="16.149999999999999" customHeight="1" x14ac:dyDescent="0.25">
      <c r="C235" s="100"/>
      <c r="D235" s="100"/>
    </row>
    <row r="236" spans="1:5" ht="16.149999999999999" customHeight="1" x14ac:dyDescent="0.25">
      <c r="A236" s="54"/>
      <c r="B236" s="54"/>
      <c r="C236" s="100"/>
      <c r="D236" s="100"/>
    </row>
    <row r="237" spans="1:5" ht="16.149999999999999" customHeight="1" x14ac:dyDescent="0.25">
      <c r="A237" s="54"/>
      <c r="B237" s="54"/>
      <c r="C237" s="100"/>
      <c r="D237" s="100"/>
    </row>
    <row r="238" spans="1:5" ht="16.149999999999999" customHeight="1" x14ac:dyDescent="0.25">
      <c r="C238" s="100"/>
      <c r="D238" s="100"/>
    </row>
  </sheetData>
  <sheetProtection selectLockedCells="1" selectUnlockedCells="1"/>
  <pageMargins left="0.7" right="0.7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B4272-E00E-4089-A7B7-FE4A5A37D76B}">
  <dimension ref="A1:K468"/>
  <sheetViews>
    <sheetView topLeftCell="A181" zoomScaleNormal="100" workbookViewId="0">
      <selection activeCell="E196" sqref="E196"/>
    </sheetView>
  </sheetViews>
  <sheetFormatPr defaultRowHeight="12.5" x14ac:dyDescent="0.25"/>
  <cols>
    <col min="1" max="1" width="8.81640625" customWidth="1"/>
    <col min="2" max="2" width="36.54296875" customWidth="1"/>
    <col min="3" max="3" width="11.81640625" customWidth="1"/>
    <col min="4" max="4" width="15.7265625" customWidth="1"/>
    <col min="5" max="5" width="17.81640625" style="139" customWidth="1"/>
    <col min="6" max="6" width="12.26953125" customWidth="1"/>
    <col min="9" max="9" width="14.54296875" customWidth="1"/>
    <col min="10" max="10" width="15.453125" customWidth="1"/>
  </cols>
  <sheetData>
    <row r="1" spans="1:10" ht="13.5" x14ac:dyDescent="0.35">
      <c r="A1" s="52" t="s">
        <v>344</v>
      </c>
      <c r="B1" s="53" t="s">
        <v>0</v>
      </c>
      <c r="C1" s="95" t="s">
        <v>412</v>
      </c>
      <c r="D1" s="137" t="s">
        <v>416</v>
      </c>
      <c r="E1" s="167" t="s">
        <v>417</v>
      </c>
    </row>
    <row r="2" spans="1:10" ht="13.5" x14ac:dyDescent="0.35">
      <c r="A2" s="55" t="s">
        <v>13</v>
      </c>
      <c r="B2" s="169" t="s">
        <v>14</v>
      </c>
      <c r="C2" s="94"/>
      <c r="D2" s="138"/>
    </row>
    <row r="3" spans="1:10" ht="13.5" x14ac:dyDescent="0.35">
      <c r="A3" s="193" t="s">
        <v>15</v>
      </c>
      <c r="B3" s="196" t="s">
        <v>16</v>
      </c>
      <c r="C3" s="107">
        <v>4246.8</v>
      </c>
      <c r="D3" s="182">
        <v>1007</v>
      </c>
      <c r="E3" s="140">
        <v>1500</v>
      </c>
      <c r="I3" s="192"/>
      <c r="J3" s="192"/>
    </row>
    <row r="4" spans="1:10" ht="13.5" x14ac:dyDescent="0.35">
      <c r="A4" s="194" t="s">
        <v>17</v>
      </c>
      <c r="B4" s="196" t="s">
        <v>18</v>
      </c>
      <c r="C4" s="107">
        <v>36404.639999999999</v>
      </c>
      <c r="D4" s="182">
        <v>24761.65</v>
      </c>
      <c r="E4" s="140">
        <v>30000</v>
      </c>
      <c r="I4" s="192"/>
      <c r="J4" s="192"/>
    </row>
    <row r="5" spans="1:10" ht="13.5" x14ac:dyDescent="0.35">
      <c r="A5" s="194" t="s">
        <v>19</v>
      </c>
      <c r="B5" s="196" t="s">
        <v>20</v>
      </c>
      <c r="C5" s="107">
        <v>2087</v>
      </c>
      <c r="D5" s="182">
        <v>1415</v>
      </c>
      <c r="E5" s="140">
        <v>1500</v>
      </c>
      <c r="I5" s="192"/>
      <c r="J5" s="192"/>
    </row>
    <row r="6" spans="1:10" ht="13.5" x14ac:dyDescent="0.35">
      <c r="A6" s="194" t="s">
        <v>21</v>
      </c>
      <c r="B6" s="196" t="s">
        <v>22</v>
      </c>
      <c r="C6" s="107">
        <v>1816.27</v>
      </c>
      <c r="D6" s="182">
        <v>1280</v>
      </c>
      <c r="E6" s="140">
        <v>2000</v>
      </c>
      <c r="I6" s="192"/>
      <c r="J6" s="192"/>
    </row>
    <row r="7" spans="1:10" ht="13.5" x14ac:dyDescent="0.35">
      <c r="A7" s="194" t="s">
        <v>23</v>
      </c>
      <c r="B7" s="196" t="s">
        <v>24</v>
      </c>
      <c r="C7" s="107">
        <v>294608.46000000002</v>
      </c>
      <c r="D7" s="182">
        <v>123380.69</v>
      </c>
      <c r="E7" s="140">
        <v>30000</v>
      </c>
      <c r="I7" s="192"/>
      <c r="J7" s="192"/>
    </row>
    <row r="8" spans="1:10" ht="13.5" x14ac:dyDescent="0.35">
      <c r="A8" s="194" t="s">
        <v>27</v>
      </c>
      <c r="B8" s="196" t="s">
        <v>390</v>
      </c>
      <c r="C8" s="107">
        <v>1175177</v>
      </c>
      <c r="D8" s="182">
        <v>973430.16</v>
      </c>
      <c r="E8" s="140">
        <v>1195735</v>
      </c>
      <c r="I8" s="192"/>
      <c r="J8" s="192"/>
    </row>
    <row r="9" spans="1:10" ht="13.5" x14ac:dyDescent="0.35">
      <c r="A9" s="194" t="s">
        <v>28</v>
      </c>
      <c r="B9" s="196" t="s">
        <v>395</v>
      </c>
      <c r="C9" s="107">
        <v>611433.68000000005</v>
      </c>
      <c r="D9" s="182">
        <v>571260.03</v>
      </c>
      <c r="E9" s="140">
        <v>405033</v>
      </c>
      <c r="I9" s="192"/>
      <c r="J9" s="192"/>
    </row>
    <row r="10" spans="1:10" ht="13.5" x14ac:dyDescent="0.35">
      <c r="A10" s="154">
        <v>166611</v>
      </c>
      <c r="B10" s="197" t="s">
        <v>399</v>
      </c>
      <c r="C10" s="107">
        <v>377267.36</v>
      </c>
      <c r="D10" s="182">
        <v>383622.44</v>
      </c>
      <c r="E10" s="140">
        <v>390000</v>
      </c>
      <c r="I10" s="192"/>
      <c r="J10" s="192"/>
    </row>
    <row r="11" spans="1:10" ht="13.5" x14ac:dyDescent="0.35">
      <c r="A11" s="154" t="s">
        <v>30</v>
      </c>
      <c r="B11" s="197" t="s">
        <v>367</v>
      </c>
      <c r="C11" s="107">
        <v>154992.15</v>
      </c>
      <c r="D11" s="182">
        <v>88875</v>
      </c>
      <c r="E11" s="140">
        <v>79000</v>
      </c>
      <c r="I11" s="192"/>
      <c r="J11" s="192"/>
    </row>
    <row r="12" spans="1:10" ht="13.5" x14ac:dyDescent="0.35">
      <c r="A12" s="71" t="s">
        <v>32</v>
      </c>
      <c r="B12" s="197" t="s">
        <v>33</v>
      </c>
      <c r="C12" s="107">
        <v>502878.66</v>
      </c>
      <c r="D12" s="182">
        <v>466867.24</v>
      </c>
      <c r="E12" s="140">
        <v>459954</v>
      </c>
      <c r="I12" s="192"/>
      <c r="J12" s="192"/>
    </row>
    <row r="13" spans="1:10" ht="14" thickBot="1" x14ac:dyDescent="0.4">
      <c r="A13" s="195" t="s">
        <v>377</v>
      </c>
      <c r="B13" s="198" t="s">
        <v>392</v>
      </c>
      <c r="C13" s="213">
        <v>50407.91</v>
      </c>
      <c r="D13" s="183">
        <v>60784.11</v>
      </c>
      <c r="E13" s="141">
        <v>50000</v>
      </c>
      <c r="I13" s="192"/>
      <c r="J13" s="192"/>
    </row>
    <row r="14" spans="1:10" ht="14" thickBot="1" x14ac:dyDescent="0.4">
      <c r="A14" s="57"/>
      <c r="B14" s="113"/>
      <c r="C14" s="214">
        <f>SUM(C3:C13)</f>
        <v>3211319.93</v>
      </c>
      <c r="D14" s="184">
        <f>SUM(D3:D13)</f>
        <v>2696683.32</v>
      </c>
      <c r="E14" s="142">
        <f>SUM(E3:E13)</f>
        <v>2644722</v>
      </c>
      <c r="I14" s="192"/>
      <c r="J14" s="192"/>
    </row>
    <row r="15" spans="1:10" ht="13.5" x14ac:dyDescent="0.35">
      <c r="A15" s="58"/>
      <c r="B15" s="59"/>
      <c r="C15" s="93"/>
      <c r="D15" s="94"/>
      <c r="E15"/>
      <c r="I15" s="192"/>
      <c r="J15" s="192"/>
    </row>
    <row r="16" spans="1:10" ht="14" thickBot="1" x14ac:dyDescent="0.4">
      <c r="A16" s="66"/>
      <c r="B16" s="67"/>
      <c r="C16" s="93"/>
      <c r="D16" s="94"/>
      <c r="E16"/>
      <c r="I16" s="192"/>
      <c r="J16" s="192"/>
    </row>
    <row r="17" spans="1:11" ht="15.5" thickBot="1" x14ac:dyDescent="0.5">
      <c r="A17" s="154"/>
      <c r="B17" s="155" t="s">
        <v>378</v>
      </c>
      <c r="C17" s="156">
        <f>C14</f>
        <v>3211319.93</v>
      </c>
      <c r="D17" s="185">
        <f>SUM(D14)</f>
        <v>2696683.32</v>
      </c>
      <c r="E17" s="179">
        <f>SUM(E14)</f>
        <v>2644722</v>
      </c>
      <c r="I17" s="192"/>
      <c r="J17" s="192"/>
    </row>
    <row r="18" spans="1:11" ht="13.5" x14ac:dyDescent="0.35">
      <c r="A18" s="66"/>
      <c r="B18" s="153"/>
      <c r="C18" s="93"/>
      <c r="E18"/>
      <c r="I18" s="191"/>
      <c r="J18" s="191"/>
    </row>
    <row r="19" spans="1:11" ht="13.5" x14ac:dyDescent="0.35">
      <c r="A19" s="52" t="s">
        <v>344</v>
      </c>
      <c r="B19" s="53" t="s">
        <v>0</v>
      </c>
      <c r="C19" s="95" t="s">
        <v>412</v>
      </c>
      <c r="D19" s="137" t="s">
        <v>416</v>
      </c>
      <c r="E19" s="167" t="s">
        <v>417</v>
      </c>
      <c r="I19" s="191"/>
      <c r="J19" s="191"/>
    </row>
    <row r="20" spans="1:11" ht="13.5" x14ac:dyDescent="0.35">
      <c r="A20" s="60" t="s">
        <v>34</v>
      </c>
      <c r="B20" s="170" t="s">
        <v>35</v>
      </c>
      <c r="C20" s="157"/>
      <c r="D20" s="158"/>
      <c r="E20" s="159"/>
      <c r="I20" s="191"/>
      <c r="J20" s="191"/>
    </row>
    <row r="21" spans="1:11" ht="13.5" x14ac:dyDescent="0.35">
      <c r="A21" s="193" t="s">
        <v>36</v>
      </c>
      <c r="B21" s="196" t="s">
        <v>37</v>
      </c>
      <c r="C21" s="203">
        <v>76327.42</v>
      </c>
      <c r="D21" s="182">
        <v>73157.61</v>
      </c>
      <c r="E21" s="140">
        <v>76378</v>
      </c>
      <c r="F21" s="177"/>
      <c r="I21" s="191"/>
      <c r="J21" s="191"/>
    </row>
    <row r="22" spans="1:11" ht="13.5" x14ac:dyDescent="0.35">
      <c r="A22" s="194" t="s">
        <v>38</v>
      </c>
      <c r="B22" s="205" t="s">
        <v>39</v>
      </c>
      <c r="C22" s="203">
        <v>48444.02</v>
      </c>
      <c r="D22" s="182">
        <v>48801.9</v>
      </c>
      <c r="E22" s="140">
        <v>53150</v>
      </c>
      <c r="F22" s="177"/>
      <c r="I22" s="191"/>
      <c r="J22" s="191"/>
    </row>
    <row r="23" spans="1:11" ht="13.5" x14ac:dyDescent="0.35">
      <c r="A23" s="194" t="s">
        <v>40</v>
      </c>
      <c r="B23" s="196" t="s">
        <v>368</v>
      </c>
      <c r="C23" s="203">
        <v>0</v>
      </c>
      <c r="D23" s="182">
        <v>6</v>
      </c>
      <c r="E23" s="140"/>
      <c r="I23" s="191"/>
      <c r="J23" s="191"/>
      <c r="K23" s="177"/>
    </row>
    <row r="24" spans="1:11" ht="13.5" x14ac:dyDescent="0.35">
      <c r="A24" s="194" t="s">
        <v>42</v>
      </c>
      <c r="B24" s="196" t="s">
        <v>43</v>
      </c>
      <c r="C24" s="203">
        <v>2630.77</v>
      </c>
      <c r="D24" s="182">
        <v>7434.69</v>
      </c>
      <c r="E24" s="140">
        <v>5000</v>
      </c>
      <c r="I24" s="191"/>
      <c r="J24" s="191"/>
      <c r="K24" s="177"/>
    </row>
    <row r="25" spans="1:11" ht="13.5" x14ac:dyDescent="0.35">
      <c r="A25" s="194" t="s">
        <v>44</v>
      </c>
      <c r="B25" s="196" t="s">
        <v>45</v>
      </c>
      <c r="C25" s="203">
        <v>5749.85</v>
      </c>
      <c r="D25" s="182">
        <v>6018.53</v>
      </c>
      <c r="E25" s="140">
        <v>7638</v>
      </c>
      <c r="I25" s="191"/>
      <c r="J25" s="191"/>
      <c r="K25" s="177"/>
    </row>
    <row r="26" spans="1:11" ht="13.5" x14ac:dyDescent="0.35">
      <c r="A26" s="194" t="s">
        <v>46</v>
      </c>
      <c r="B26" s="196" t="s">
        <v>47</v>
      </c>
      <c r="C26" s="203">
        <v>3579.71</v>
      </c>
      <c r="D26" s="182">
        <v>3652.43</v>
      </c>
      <c r="E26" s="140">
        <v>5315</v>
      </c>
      <c r="I26" s="191"/>
      <c r="J26" s="191"/>
      <c r="K26" s="177"/>
    </row>
    <row r="27" spans="1:11" ht="13.5" x14ac:dyDescent="0.35">
      <c r="A27" s="194" t="s">
        <v>48</v>
      </c>
      <c r="B27" s="196" t="s">
        <v>49</v>
      </c>
      <c r="C27" s="203">
        <v>21890.75</v>
      </c>
      <c r="D27" s="182">
        <v>25559.82</v>
      </c>
      <c r="E27" s="140">
        <v>30000</v>
      </c>
      <c r="I27" s="191"/>
      <c r="J27" s="191"/>
      <c r="K27" s="177"/>
    </row>
    <row r="28" spans="1:11" ht="13.5" x14ac:dyDescent="0.35">
      <c r="A28" s="194" t="s">
        <v>50</v>
      </c>
      <c r="B28" s="205" t="s">
        <v>51</v>
      </c>
      <c r="C28" s="203">
        <v>5054.0200000000004</v>
      </c>
      <c r="D28" s="182">
        <v>4087.97</v>
      </c>
      <c r="E28" s="140">
        <v>5000</v>
      </c>
      <c r="I28" s="191"/>
      <c r="J28" s="191"/>
      <c r="K28" s="177"/>
    </row>
    <row r="29" spans="1:11" ht="13.5" x14ac:dyDescent="0.35">
      <c r="A29" s="194" t="s">
        <v>52</v>
      </c>
      <c r="B29" s="196" t="s">
        <v>53</v>
      </c>
      <c r="C29" s="203">
        <v>14549.93</v>
      </c>
      <c r="D29" s="182">
        <v>16662.64</v>
      </c>
      <c r="E29" s="140">
        <v>20000</v>
      </c>
      <c r="I29" s="191"/>
      <c r="J29" s="191"/>
      <c r="K29" s="177"/>
    </row>
    <row r="30" spans="1:11" ht="13.5" x14ac:dyDescent="0.35">
      <c r="A30" s="194" t="s">
        <v>54</v>
      </c>
      <c r="B30" s="196" t="s">
        <v>55</v>
      </c>
      <c r="C30" s="203">
        <v>186951.58</v>
      </c>
      <c r="D30" s="182">
        <v>166090.29999999999</v>
      </c>
      <c r="E30" s="140">
        <v>165000</v>
      </c>
      <c r="I30" s="191"/>
      <c r="J30" s="191"/>
      <c r="K30" s="177"/>
    </row>
    <row r="31" spans="1:11" ht="13.5" x14ac:dyDescent="0.35">
      <c r="A31" s="194" t="s">
        <v>56</v>
      </c>
      <c r="B31" s="196" t="s">
        <v>57</v>
      </c>
      <c r="C31" s="203">
        <v>0</v>
      </c>
      <c r="D31" s="182">
        <v>0</v>
      </c>
      <c r="E31" s="140"/>
      <c r="I31" s="191"/>
      <c r="J31" s="191"/>
      <c r="K31" s="178"/>
    </row>
    <row r="32" spans="1:11" ht="13.5" x14ac:dyDescent="0.35">
      <c r="A32" s="194" t="s">
        <v>58</v>
      </c>
      <c r="B32" s="196" t="s">
        <v>369</v>
      </c>
      <c r="C32" s="203">
        <v>26956.61</v>
      </c>
      <c r="D32" s="182">
        <v>21761.43</v>
      </c>
      <c r="E32" s="140">
        <v>20000</v>
      </c>
      <c r="I32" s="191"/>
      <c r="J32" s="191"/>
      <c r="K32" s="178"/>
    </row>
    <row r="33" spans="1:11" ht="13.5" x14ac:dyDescent="0.35">
      <c r="A33" s="194" t="s">
        <v>59</v>
      </c>
      <c r="B33" s="196" t="s">
        <v>60</v>
      </c>
      <c r="C33" s="203">
        <v>1176.5</v>
      </c>
      <c r="D33" s="182">
        <v>5660.32</v>
      </c>
      <c r="E33" s="140">
        <v>20000</v>
      </c>
      <c r="I33" s="191"/>
      <c r="J33" s="191"/>
      <c r="K33" s="178"/>
    </row>
    <row r="34" spans="1:11" ht="13.5" x14ac:dyDescent="0.35">
      <c r="A34" s="194" t="s">
        <v>61</v>
      </c>
      <c r="B34" s="196" t="s">
        <v>62</v>
      </c>
      <c r="C34" s="203">
        <v>17630</v>
      </c>
      <c r="D34" s="182">
        <v>19970</v>
      </c>
      <c r="E34" s="140">
        <v>30000</v>
      </c>
      <c r="I34" s="191"/>
      <c r="J34" s="191"/>
      <c r="K34" s="177"/>
    </row>
    <row r="35" spans="1:11" ht="13.5" x14ac:dyDescent="0.35">
      <c r="A35" s="194" t="s">
        <v>63</v>
      </c>
      <c r="B35" s="196" t="s">
        <v>391</v>
      </c>
      <c r="C35" s="203">
        <v>0</v>
      </c>
      <c r="D35" s="182">
        <v>0</v>
      </c>
      <c r="E35" s="140"/>
      <c r="I35" s="191"/>
      <c r="J35" s="191"/>
      <c r="K35" s="177"/>
    </row>
    <row r="36" spans="1:11" ht="13.5" x14ac:dyDescent="0.35">
      <c r="A36" s="194" t="s">
        <v>65</v>
      </c>
      <c r="B36" s="196" t="s">
        <v>66</v>
      </c>
      <c r="C36" s="203">
        <v>5817</v>
      </c>
      <c r="D36" s="182">
        <v>0</v>
      </c>
      <c r="E36" s="140">
        <v>12000</v>
      </c>
      <c r="I36" s="191"/>
      <c r="J36" s="191"/>
      <c r="K36" s="177"/>
    </row>
    <row r="37" spans="1:11" ht="13.5" x14ac:dyDescent="0.35">
      <c r="A37" s="194" t="s">
        <v>67</v>
      </c>
      <c r="B37" s="196" t="s">
        <v>68</v>
      </c>
      <c r="C37" s="203">
        <v>16869.78</v>
      </c>
      <c r="D37" s="182">
        <v>19297.48</v>
      </c>
      <c r="E37" s="140">
        <v>23810</v>
      </c>
      <c r="I37" s="191"/>
      <c r="J37" s="191"/>
    </row>
    <row r="38" spans="1:11" ht="13.5" x14ac:dyDescent="0.35">
      <c r="A38" s="194" t="s">
        <v>69</v>
      </c>
      <c r="B38" s="206" t="s">
        <v>70</v>
      </c>
      <c r="C38" s="203">
        <v>2642</v>
      </c>
      <c r="D38" s="182">
        <v>489</v>
      </c>
      <c r="E38" s="140">
        <v>3100</v>
      </c>
      <c r="I38" s="191"/>
      <c r="J38" s="191"/>
    </row>
    <row r="39" spans="1:11" ht="13.5" x14ac:dyDescent="0.35">
      <c r="A39" s="194" t="s">
        <v>71</v>
      </c>
      <c r="B39" s="196" t="s">
        <v>72</v>
      </c>
      <c r="C39" s="203">
        <v>0</v>
      </c>
      <c r="D39" s="182">
        <v>3277</v>
      </c>
      <c r="E39" s="140">
        <v>3277</v>
      </c>
      <c r="I39" s="191"/>
      <c r="J39" s="191"/>
    </row>
    <row r="40" spans="1:11" ht="13.5" x14ac:dyDescent="0.35">
      <c r="A40" s="194" t="s">
        <v>73</v>
      </c>
      <c r="B40" s="196" t="s">
        <v>74</v>
      </c>
      <c r="C40" s="203">
        <v>154.5</v>
      </c>
      <c r="D40" s="182">
        <v>1255</v>
      </c>
      <c r="E40" s="140"/>
      <c r="I40" s="191"/>
      <c r="J40" s="191"/>
    </row>
    <row r="41" spans="1:11" ht="13.5" x14ac:dyDescent="0.35">
      <c r="A41" s="194">
        <v>610280</v>
      </c>
      <c r="B41" s="196" t="s">
        <v>346</v>
      </c>
      <c r="C41" s="203">
        <v>3125</v>
      </c>
      <c r="D41" s="182">
        <v>154.5</v>
      </c>
      <c r="E41" s="140">
        <v>1000</v>
      </c>
      <c r="I41" s="191"/>
      <c r="J41" s="191"/>
    </row>
    <row r="42" spans="1:11" ht="13.5" x14ac:dyDescent="0.35">
      <c r="A42" s="194" t="s">
        <v>75</v>
      </c>
      <c r="B42" s="196" t="s">
        <v>76</v>
      </c>
      <c r="C42" s="203">
        <v>611.69000000000005</v>
      </c>
      <c r="D42" s="182">
        <v>1023.49</v>
      </c>
      <c r="E42" s="140">
        <v>300</v>
      </c>
      <c r="I42" s="191"/>
      <c r="J42" s="191"/>
    </row>
    <row r="43" spans="1:11" ht="13.5" x14ac:dyDescent="0.35">
      <c r="A43" s="194" t="s">
        <v>77</v>
      </c>
      <c r="B43" s="196" t="s">
        <v>78</v>
      </c>
      <c r="C43" s="203">
        <v>0</v>
      </c>
      <c r="D43" s="182">
        <v>0</v>
      </c>
      <c r="E43" s="140">
        <v>0</v>
      </c>
      <c r="I43" s="191"/>
      <c r="J43" s="191"/>
    </row>
    <row r="44" spans="1:11" ht="13.5" x14ac:dyDescent="0.35">
      <c r="A44" s="194" t="s">
        <v>79</v>
      </c>
      <c r="B44" s="196" t="s">
        <v>80</v>
      </c>
      <c r="C44" s="203">
        <v>1811.85</v>
      </c>
      <c r="D44" s="182">
        <v>770.8</v>
      </c>
      <c r="E44" s="140">
        <v>2500</v>
      </c>
      <c r="I44" s="191"/>
      <c r="J44" s="191"/>
    </row>
    <row r="45" spans="1:11" ht="13.5" x14ac:dyDescent="0.35">
      <c r="A45" s="194" t="s">
        <v>81</v>
      </c>
      <c r="B45" s="196" t="s">
        <v>82</v>
      </c>
      <c r="C45" s="203">
        <v>420</v>
      </c>
      <c r="D45" s="182">
        <v>2279.7600000000002</v>
      </c>
      <c r="E45" s="140">
        <v>2000</v>
      </c>
      <c r="I45" s="191"/>
      <c r="J45" s="191"/>
    </row>
    <row r="46" spans="1:11" ht="13.5" x14ac:dyDescent="0.35">
      <c r="A46" s="194" t="s">
        <v>83</v>
      </c>
      <c r="B46" s="196" t="s">
        <v>84</v>
      </c>
      <c r="C46" s="203">
        <v>3057.51</v>
      </c>
      <c r="D46" s="182">
        <v>3702.66</v>
      </c>
      <c r="E46" s="140">
        <v>4000</v>
      </c>
      <c r="I46" s="191"/>
      <c r="J46" s="191"/>
    </row>
    <row r="47" spans="1:11" ht="13.5" x14ac:dyDescent="0.35">
      <c r="A47" s="194" t="s">
        <v>85</v>
      </c>
      <c r="B47" s="196" t="s">
        <v>86</v>
      </c>
      <c r="C47" s="203">
        <v>11757.02</v>
      </c>
      <c r="D47" s="182">
        <v>13113.56</v>
      </c>
      <c r="E47" s="140">
        <v>13500</v>
      </c>
      <c r="I47" s="191"/>
      <c r="J47" s="191"/>
    </row>
    <row r="48" spans="1:11" ht="13.5" x14ac:dyDescent="0.35">
      <c r="A48" s="194" t="s">
        <v>87</v>
      </c>
      <c r="B48" s="196" t="s">
        <v>88</v>
      </c>
      <c r="C48" s="203">
        <v>1578.59</v>
      </c>
      <c r="D48" s="182">
        <v>1322.06</v>
      </c>
      <c r="E48" s="140">
        <v>1800</v>
      </c>
      <c r="I48" s="191"/>
      <c r="J48" s="191"/>
    </row>
    <row r="49" spans="1:10" ht="13.5" x14ac:dyDescent="0.35">
      <c r="A49" s="194" t="s">
        <v>89</v>
      </c>
      <c r="B49" s="196" t="s">
        <v>90</v>
      </c>
      <c r="C49" s="203">
        <v>49.09</v>
      </c>
      <c r="D49" s="182">
        <v>0</v>
      </c>
      <c r="E49" s="140"/>
      <c r="I49" s="191"/>
      <c r="J49" s="191"/>
    </row>
    <row r="50" spans="1:10" ht="13.5" x14ac:dyDescent="0.35">
      <c r="A50" s="194" t="s">
        <v>91</v>
      </c>
      <c r="B50" s="196" t="s">
        <v>92</v>
      </c>
      <c r="C50" s="203">
        <v>2845.3</v>
      </c>
      <c r="D50" s="182">
        <v>2628.77</v>
      </c>
      <c r="E50" s="140">
        <v>2500</v>
      </c>
      <c r="I50" s="191"/>
      <c r="J50" s="191"/>
    </row>
    <row r="51" spans="1:10" ht="13.5" x14ac:dyDescent="0.35">
      <c r="A51" s="194" t="s">
        <v>93</v>
      </c>
      <c r="B51" s="196" t="s">
        <v>94</v>
      </c>
      <c r="C51" s="203">
        <v>2102.34</v>
      </c>
      <c r="D51" s="186">
        <v>3028.23</v>
      </c>
      <c r="E51" s="140">
        <v>3000</v>
      </c>
      <c r="I51" s="191"/>
      <c r="J51" s="191"/>
    </row>
    <row r="52" spans="1:10" ht="13.5" x14ac:dyDescent="0.35">
      <c r="A52" s="194" t="s">
        <v>95</v>
      </c>
      <c r="B52" s="196" t="s">
        <v>96</v>
      </c>
      <c r="C52" s="203">
        <v>154.88999999999999</v>
      </c>
      <c r="D52" s="182">
        <v>873.2</v>
      </c>
      <c r="E52" s="140">
        <v>500</v>
      </c>
      <c r="I52" s="191"/>
      <c r="J52" s="191"/>
    </row>
    <row r="53" spans="1:10" ht="13.5" x14ac:dyDescent="0.35">
      <c r="A53" s="194" t="s">
        <v>97</v>
      </c>
      <c r="B53" s="196" t="s">
        <v>370</v>
      </c>
      <c r="C53" s="203">
        <v>20</v>
      </c>
      <c r="D53" s="182">
        <v>0</v>
      </c>
      <c r="E53" s="140">
        <v>500</v>
      </c>
      <c r="I53" s="191"/>
      <c r="J53" s="191"/>
    </row>
    <row r="54" spans="1:10" ht="13.5" x14ac:dyDescent="0.35">
      <c r="A54" s="194" t="s">
        <v>99</v>
      </c>
      <c r="B54" s="196" t="s">
        <v>100</v>
      </c>
      <c r="C54" s="203">
        <v>77.14</v>
      </c>
      <c r="D54" s="182">
        <v>18.809999999999999</v>
      </c>
      <c r="E54" s="140">
        <v>100</v>
      </c>
      <c r="I54" s="191"/>
      <c r="J54" s="191"/>
    </row>
    <row r="55" spans="1:10" ht="13.5" x14ac:dyDescent="0.35">
      <c r="A55" s="194" t="s">
        <v>101</v>
      </c>
      <c r="B55" s="196" t="s">
        <v>102</v>
      </c>
      <c r="C55" s="203">
        <v>5</v>
      </c>
      <c r="D55" s="182">
        <v>178</v>
      </c>
      <c r="E55" s="140">
        <v>600</v>
      </c>
      <c r="I55" s="191"/>
      <c r="J55" s="191"/>
    </row>
    <row r="56" spans="1:10" ht="13.5" x14ac:dyDescent="0.35">
      <c r="A56" s="194" t="s">
        <v>103</v>
      </c>
      <c r="B56" s="196" t="s">
        <v>104</v>
      </c>
      <c r="C56" s="203">
        <v>0</v>
      </c>
      <c r="D56" s="182">
        <v>0</v>
      </c>
      <c r="E56" s="140"/>
      <c r="I56" s="191"/>
      <c r="J56" s="191"/>
    </row>
    <row r="57" spans="1:10" ht="13.5" x14ac:dyDescent="0.35">
      <c r="A57" s="194" t="s">
        <v>105</v>
      </c>
      <c r="B57" s="196" t="s">
        <v>106</v>
      </c>
      <c r="C57" s="203">
        <v>23.15</v>
      </c>
      <c r="D57" s="182">
        <v>336.33</v>
      </c>
      <c r="E57" s="140">
        <v>200</v>
      </c>
      <c r="I57" s="191"/>
      <c r="J57" s="191"/>
    </row>
    <row r="58" spans="1:10" ht="13.5" x14ac:dyDescent="0.35">
      <c r="A58" s="194" t="s">
        <v>107</v>
      </c>
      <c r="B58" s="196" t="s">
        <v>108</v>
      </c>
      <c r="C58" s="203">
        <v>7053.75</v>
      </c>
      <c r="D58" s="182">
        <v>21503.72</v>
      </c>
      <c r="E58" s="140">
        <v>7500</v>
      </c>
      <c r="I58" s="191"/>
      <c r="J58" s="191"/>
    </row>
    <row r="59" spans="1:10" ht="13.5" x14ac:dyDescent="0.35">
      <c r="A59" s="194" t="s">
        <v>109</v>
      </c>
      <c r="B59" s="196" t="s">
        <v>371</v>
      </c>
      <c r="C59" s="203">
        <v>0</v>
      </c>
      <c r="D59" s="182">
        <v>0</v>
      </c>
      <c r="E59" s="140"/>
      <c r="I59" s="191"/>
      <c r="J59" s="191"/>
    </row>
    <row r="60" spans="1:10" ht="13.5" x14ac:dyDescent="0.35">
      <c r="A60" s="194" t="s">
        <v>111</v>
      </c>
      <c r="B60" s="196" t="s">
        <v>112</v>
      </c>
      <c r="C60" s="203">
        <v>49.4</v>
      </c>
      <c r="D60" s="182">
        <v>0</v>
      </c>
      <c r="E60" s="140"/>
      <c r="I60" s="191"/>
      <c r="J60" s="191"/>
    </row>
    <row r="61" spans="1:10" ht="13.5" x14ac:dyDescent="0.35">
      <c r="A61" s="194" t="s">
        <v>113</v>
      </c>
      <c r="B61" s="196" t="s">
        <v>114</v>
      </c>
      <c r="C61" s="203">
        <v>200</v>
      </c>
      <c r="D61" s="182">
        <v>200</v>
      </c>
      <c r="E61" s="140">
        <v>300</v>
      </c>
      <c r="I61" s="191"/>
      <c r="J61" s="191"/>
    </row>
    <row r="62" spans="1:10" ht="13.5" x14ac:dyDescent="0.35">
      <c r="A62" s="194" t="s">
        <v>115</v>
      </c>
      <c r="B62" s="196" t="s">
        <v>116</v>
      </c>
      <c r="C62" s="203">
        <v>53124.12</v>
      </c>
      <c r="D62" s="182">
        <v>55500.84</v>
      </c>
      <c r="E62" s="140">
        <v>55000</v>
      </c>
      <c r="I62" s="191"/>
      <c r="J62" s="191"/>
    </row>
    <row r="63" spans="1:10" ht="13.5" x14ac:dyDescent="0.35">
      <c r="A63" s="194" t="s">
        <v>117</v>
      </c>
      <c r="B63" s="196" t="s">
        <v>347</v>
      </c>
      <c r="C63" s="203">
        <v>33184.199999999997</v>
      </c>
      <c r="D63" s="182">
        <v>30711.84</v>
      </c>
      <c r="E63" s="140">
        <v>30712</v>
      </c>
      <c r="I63" s="191"/>
      <c r="J63" s="191"/>
    </row>
    <row r="64" spans="1:10" ht="14" thickBot="1" x14ac:dyDescent="0.4">
      <c r="A64" s="199" t="s">
        <v>118</v>
      </c>
      <c r="B64" s="196" t="s">
        <v>119</v>
      </c>
      <c r="C64" s="215">
        <v>10620.72</v>
      </c>
      <c r="D64" s="183">
        <v>6186.12</v>
      </c>
      <c r="E64" s="141">
        <v>6200</v>
      </c>
      <c r="I64" s="191"/>
      <c r="J64" s="191"/>
    </row>
    <row r="65" spans="1:10" ht="14" thickBot="1" x14ac:dyDescent="0.4">
      <c r="A65" s="193"/>
      <c r="B65" s="82"/>
      <c r="C65" s="214">
        <f>SUM(C21:C64)</f>
        <v>568295.20000000007</v>
      </c>
      <c r="D65" s="145">
        <f>SUM(D21:D64)</f>
        <v>566714.80999999994</v>
      </c>
      <c r="E65" s="146">
        <f>SUM(E21:E64)</f>
        <v>611880</v>
      </c>
      <c r="I65" s="191"/>
      <c r="J65" s="191"/>
    </row>
    <row r="66" spans="1:10" ht="13.5" x14ac:dyDescent="0.35">
      <c r="A66" s="200" t="s">
        <v>344</v>
      </c>
      <c r="B66" s="207" t="s">
        <v>0</v>
      </c>
      <c r="C66" s="143" t="s">
        <v>403</v>
      </c>
      <c r="D66" s="144" t="s">
        <v>416</v>
      </c>
      <c r="E66" s="167" t="s">
        <v>417</v>
      </c>
      <c r="I66" s="191"/>
      <c r="J66" s="191"/>
    </row>
    <row r="67" spans="1:10" ht="13.5" x14ac:dyDescent="0.35">
      <c r="A67" s="201" t="s">
        <v>124</v>
      </c>
      <c r="B67" s="208" t="s">
        <v>125</v>
      </c>
      <c r="C67" s="160"/>
      <c r="D67" s="158"/>
      <c r="E67" s="159"/>
      <c r="I67" s="191"/>
      <c r="J67" s="191"/>
    </row>
    <row r="68" spans="1:10" ht="13.5" x14ac:dyDescent="0.35">
      <c r="A68" s="193" t="s">
        <v>126</v>
      </c>
      <c r="B68" s="196" t="s">
        <v>127</v>
      </c>
      <c r="C68" s="204">
        <v>76898.240000000005</v>
      </c>
      <c r="D68" s="182">
        <v>69330.720000000001</v>
      </c>
      <c r="E68" s="140">
        <v>49920</v>
      </c>
      <c r="F68" s="177"/>
      <c r="I68" s="191"/>
      <c r="J68" s="191"/>
    </row>
    <row r="69" spans="1:10" ht="13.5" x14ac:dyDescent="0.35">
      <c r="A69" s="194" t="s">
        <v>132</v>
      </c>
      <c r="B69" s="196" t="s">
        <v>372</v>
      </c>
      <c r="C69" s="203">
        <v>5556.95</v>
      </c>
      <c r="D69" s="182">
        <v>7504.4</v>
      </c>
      <c r="E69" s="140">
        <v>4992</v>
      </c>
      <c r="I69" s="191"/>
      <c r="J69" s="191"/>
    </row>
    <row r="70" spans="1:10" ht="13.5" x14ac:dyDescent="0.35">
      <c r="A70" s="194" t="s">
        <v>133</v>
      </c>
      <c r="B70" s="196" t="s">
        <v>134</v>
      </c>
      <c r="C70" s="203">
        <v>0</v>
      </c>
      <c r="D70" s="182">
        <v>0</v>
      </c>
      <c r="E70" s="140"/>
      <c r="I70" s="191"/>
      <c r="J70" s="191"/>
    </row>
    <row r="71" spans="1:10" ht="13.5" x14ac:dyDescent="0.35">
      <c r="A71" s="194" t="s">
        <v>135</v>
      </c>
      <c r="B71" s="196" t="s">
        <v>136</v>
      </c>
      <c r="C71" s="203">
        <v>21596.32</v>
      </c>
      <c r="D71" s="182">
        <v>23259.73</v>
      </c>
      <c r="E71" s="140">
        <v>30000</v>
      </c>
      <c r="I71" s="191"/>
      <c r="J71" s="191"/>
    </row>
    <row r="72" spans="1:10" ht="13.5" x14ac:dyDescent="0.35">
      <c r="A72" s="194" t="s">
        <v>137</v>
      </c>
      <c r="B72" s="196" t="s">
        <v>138</v>
      </c>
      <c r="C72" s="203">
        <v>6877.05</v>
      </c>
      <c r="D72" s="182">
        <v>5960.08</v>
      </c>
      <c r="E72" s="140">
        <v>7000</v>
      </c>
      <c r="I72" s="191"/>
      <c r="J72" s="191"/>
    </row>
    <row r="73" spans="1:10" ht="13.5" x14ac:dyDescent="0.35">
      <c r="A73" s="194" t="s">
        <v>139</v>
      </c>
      <c r="B73" s="196" t="s">
        <v>140</v>
      </c>
      <c r="C73" s="203">
        <v>4326.22</v>
      </c>
      <c r="D73" s="182">
        <v>4314.93</v>
      </c>
      <c r="E73" s="140">
        <v>5000</v>
      </c>
      <c r="I73" s="191"/>
      <c r="J73" s="191"/>
    </row>
    <row r="74" spans="1:10" ht="13.5" x14ac:dyDescent="0.35">
      <c r="A74" s="194" t="s">
        <v>141</v>
      </c>
      <c r="B74" s="196" t="s">
        <v>142</v>
      </c>
      <c r="C74" s="203">
        <v>3687.5</v>
      </c>
      <c r="D74" s="182">
        <v>4700</v>
      </c>
      <c r="E74" s="140">
        <v>4800</v>
      </c>
      <c r="I74" s="191"/>
      <c r="J74" s="191"/>
    </row>
    <row r="75" spans="1:10" ht="13.5" x14ac:dyDescent="0.35">
      <c r="A75" s="194" t="s">
        <v>143</v>
      </c>
      <c r="B75" s="196" t="s">
        <v>144</v>
      </c>
      <c r="C75" s="203">
        <v>14307.01</v>
      </c>
      <c r="D75" s="182">
        <v>15451.19</v>
      </c>
      <c r="E75" s="140">
        <v>14000</v>
      </c>
      <c r="I75" s="191"/>
      <c r="J75" s="191"/>
    </row>
    <row r="76" spans="1:10" ht="13.5" x14ac:dyDescent="0.35">
      <c r="A76" s="194" t="s">
        <v>145</v>
      </c>
      <c r="B76" s="196" t="s">
        <v>146</v>
      </c>
      <c r="C76" s="203">
        <v>5415.72</v>
      </c>
      <c r="D76" s="182">
        <v>3035.38</v>
      </c>
      <c r="E76" s="140">
        <v>5000</v>
      </c>
      <c r="I76" s="191"/>
      <c r="J76" s="191"/>
    </row>
    <row r="77" spans="1:10" ht="13.5" x14ac:dyDescent="0.35">
      <c r="A77" s="194" t="s">
        <v>147</v>
      </c>
      <c r="B77" s="196" t="s">
        <v>373</v>
      </c>
      <c r="C77" s="203">
        <v>5543.11</v>
      </c>
      <c r="D77" s="182">
        <v>3402.28</v>
      </c>
      <c r="E77" s="140">
        <v>3500</v>
      </c>
      <c r="I77" s="191"/>
      <c r="J77" s="191"/>
    </row>
    <row r="78" spans="1:10" ht="13.5" x14ac:dyDescent="0.35">
      <c r="A78" s="194" t="s">
        <v>149</v>
      </c>
      <c r="B78" s="196" t="s">
        <v>150</v>
      </c>
      <c r="C78" s="203">
        <v>9779.02</v>
      </c>
      <c r="D78" s="182">
        <v>7865.89</v>
      </c>
      <c r="E78" s="140">
        <v>8000</v>
      </c>
      <c r="I78" s="191"/>
      <c r="J78" s="191"/>
    </row>
    <row r="79" spans="1:10" ht="13.5" x14ac:dyDescent="0.35">
      <c r="A79" s="194" t="s">
        <v>151</v>
      </c>
      <c r="B79" s="196" t="s">
        <v>152</v>
      </c>
      <c r="C79" s="203">
        <v>3268.32</v>
      </c>
      <c r="D79" s="182">
        <v>2190.48</v>
      </c>
      <c r="E79" s="140">
        <v>1200</v>
      </c>
      <c r="I79" s="191"/>
      <c r="J79" s="191"/>
    </row>
    <row r="80" spans="1:10" ht="13.5" x14ac:dyDescent="0.35">
      <c r="A80" s="194" t="s">
        <v>153</v>
      </c>
      <c r="B80" s="196" t="s">
        <v>120</v>
      </c>
      <c r="C80" s="203">
        <v>0</v>
      </c>
      <c r="D80" s="182">
        <v>87.87</v>
      </c>
      <c r="E80" s="140">
        <v>500</v>
      </c>
      <c r="I80" s="191"/>
      <c r="J80" s="191"/>
    </row>
    <row r="81" spans="1:10" ht="13.5" x14ac:dyDescent="0.35">
      <c r="A81" s="194" t="s">
        <v>154</v>
      </c>
      <c r="B81" s="196" t="s">
        <v>121</v>
      </c>
      <c r="C81" s="203">
        <v>2319.38</v>
      </c>
      <c r="D81" s="182">
        <v>610.63</v>
      </c>
      <c r="E81" s="140">
        <v>1300</v>
      </c>
      <c r="I81" s="191"/>
      <c r="J81" s="191"/>
    </row>
    <row r="82" spans="1:10" ht="13.5" x14ac:dyDescent="0.35">
      <c r="A82" s="194" t="s">
        <v>155</v>
      </c>
      <c r="B82" s="211" t="s">
        <v>156</v>
      </c>
      <c r="C82" s="203">
        <v>3687.16</v>
      </c>
      <c r="D82" s="182">
        <v>2274.35</v>
      </c>
      <c r="E82" s="140">
        <v>2400</v>
      </c>
      <c r="I82" s="191"/>
      <c r="J82" s="191"/>
    </row>
    <row r="83" spans="1:10" ht="14" thickBot="1" x14ac:dyDescent="0.4">
      <c r="A83" s="202" t="s">
        <v>157</v>
      </c>
      <c r="B83" s="196" t="s">
        <v>106</v>
      </c>
      <c r="C83" s="215">
        <v>0</v>
      </c>
      <c r="D83" s="183">
        <v>0</v>
      </c>
      <c r="E83" s="141"/>
      <c r="I83" s="191"/>
      <c r="J83" s="191"/>
    </row>
    <row r="84" spans="1:10" ht="14" thickBot="1" x14ac:dyDescent="0.4">
      <c r="A84" s="193"/>
      <c r="B84" s="82"/>
      <c r="C84" s="214">
        <f>SUM(C68:C83)</f>
        <v>163262</v>
      </c>
      <c r="D84" s="147">
        <f>SUM(D68:D83)</f>
        <v>149987.93000000002</v>
      </c>
      <c r="E84" s="146">
        <f>SUM(E68:E82)</f>
        <v>137612</v>
      </c>
      <c r="I84" s="191"/>
      <c r="J84" s="191"/>
    </row>
    <row r="85" spans="1:10" ht="13.5" x14ac:dyDescent="0.35">
      <c r="A85" s="58"/>
      <c r="B85" s="87"/>
      <c r="C85" s="94"/>
      <c r="E85"/>
      <c r="I85" s="191"/>
      <c r="J85" s="191"/>
    </row>
    <row r="86" spans="1:10" ht="13.5" x14ac:dyDescent="0.35">
      <c r="A86" s="209" t="s">
        <v>158</v>
      </c>
      <c r="B86" s="210" t="s">
        <v>159</v>
      </c>
      <c r="C86" s="160"/>
      <c r="D86" s="161"/>
      <c r="E86" s="162"/>
      <c r="I86" s="191"/>
      <c r="J86" s="191"/>
    </row>
    <row r="87" spans="1:10" ht="13.5" x14ac:dyDescent="0.35">
      <c r="A87" s="194" t="s">
        <v>161</v>
      </c>
      <c r="B87" s="196" t="s">
        <v>129</v>
      </c>
      <c r="C87" s="204">
        <v>66629.63</v>
      </c>
      <c r="D87" s="182">
        <v>52863.46</v>
      </c>
      <c r="E87" s="140">
        <v>67600</v>
      </c>
      <c r="F87" s="177"/>
      <c r="I87" s="191"/>
      <c r="J87" s="191"/>
    </row>
    <row r="88" spans="1:10" ht="13.5" x14ac:dyDescent="0.35">
      <c r="A88" s="194" t="s">
        <v>163</v>
      </c>
      <c r="B88" s="196" t="s">
        <v>164</v>
      </c>
      <c r="C88" s="203">
        <v>5096.9399999999996</v>
      </c>
      <c r="D88" s="182">
        <v>3825.75</v>
      </c>
      <c r="E88" s="140">
        <v>6760</v>
      </c>
      <c r="I88" s="191"/>
      <c r="J88" s="191"/>
    </row>
    <row r="89" spans="1:10" ht="13.5" x14ac:dyDescent="0.35">
      <c r="A89" s="194" t="s">
        <v>168</v>
      </c>
      <c r="B89" s="196" t="s">
        <v>373</v>
      </c>
      <c r="C89" s="203">
        <v>0</v>
      </c>
      <c r="D89" s="182">
        <v>0</v>
      </c>
      <c r="E89" s="140"/>
      <c r="I89" s="191"/>
      <c r="J89" s="191"/>
    </row>
    <row r="90" spans="1:10" ht="13.5" x14ac:dyDescent="0.35">
      <c r="A90" s="194" t="s">
        <v>169</v>
      </c>
      <c r="B90" s="196" t="s">
        <v>150</v>
      </c>
      <c r="C90" s="203">
        <v>17322.98</v>
      </c>
      <c r="D90" s="182">
        <v>17674.46</v>
      </c>
      <c r="E90" s="140">
        <v>20000</v>
      </c>
      <c r="I90" s="191"/>
      <c r="J90" s="191"/>
    </row>
    <row r="91" spans="1:10" ht="14" thickBot="1" x14ac:dyDescent="0.4">
      <c r="A91" s="202" t="s">
        <v>171</v>
      </c>
      <c r="B91" s="196" t="s">
        <v>121</v>
      </c>
      <c r="C91" s="215">
        <v>237.6</v>
      </c>
      <c r="D91" s="183">
        <v>0</v>
      </c>
      <c r="E91" s="141">
        <v>500</v>
      </c>
      <c r="I91" s="191"/>
      <c r="J91" s="191"/>
    </row>
    <row r="92" spans="1:10" ht="14" thickBot="1" x14ac:dyDescent="0.4">
      <c r="A92" s="193"/>
      <c r="B92" s="82"/>
      <c r="C92" s="214">
        <f>SUM(C87:C91)</f>
        <v>89287.150000000009</v>
      </c>
      <c r="D92" s="104">
        <f>SUM(D87:D91)</f>
        <v>74363.67</v>
      </c>
      <c r="E92" s="146">
        <f>SUM(E87:E91)</f>
        <v>94860</v>
      </c>
      <c r="I92" s="191"/>
      <c r="J92" s="191"/>
    </row>
    <row r="93" spans="1:10" ht="13.5" x14ac:dyDescent="0.35">
      <c r="A93" s="200" t="s">
        <v>344</v>
      </c>
      <c r="B93" s="212" t="s">
        <v>0</v>
      </c>
      <c r="C93" s="95" t="s">
        <v>403</v>
      </c>
      <c r="D93" s="137" t="s">
        <v>418</v>
      </c>
      <c r="E93" s="167" t="s">
        <v>417</v>
      </c>
      <c r="I93" s="191"/>
      <c r="J93" s="191"/>
    </row>
    <row r="94" spans="1:10" ht="13.5" x14ac:dyDescent="0.35">
      <c r="A94" s="201" t="s">
        <v>173</v>
      </c>
      <c r="B94" s="208" t="s">
        <v>174</v>
      </c>
      <c r="C94" s="163"/>
      <c r="D94" s="158"/>
      <c r="E94" s="159"/>
      <c r="I94" s="191"/>
      <c r="J94" s="191"/>
    </row>
    <row r="95" spans="1:10" ht="13.5" x14ac:dyDescent="0.35">
      <c r="A95" s="194" t="s">
        <v>176</v>
      </c>
      <c r="B95" s="196" t="s">
        <v>129</v>
      </c>
      <c r="C95" s="204">
        <v>35102.75</v>
      </c>
      <c r="D95" s="182">
        <v>33986.74</v>
      </c>
      <c r="E95" s="140">
        <v>35360</v>
      </c>
      <c r="F95" s="177"/>
      <c r="I95" s="191"/>
      <c r="J95" s="191"/>
    </row>
    <row r="96" spans="1:10" ht="13.5" x14ac:dyDescent="0.35">
      <c r="A96" s="194" t="s">
        <v>178</v>
      </c>
      <c r="B96" s="196" t="s">
        <v>179</v>
      </c>
      <c r="C96" s="203">
        <v>2677.44</v>
      </c>
      <c r="D96" s="182">
        <v>2515.52</v>
      </c>
      <c r="E96" s="140">
        <v>3536</v>
      </c>
      <c r="I96" s="191"/>
      <c r="J96" s="191"/>
    </row>
    <row r="97" spans="1:10" ht="13.5" x14ac:dyDescent="0.35">
      <c r="A97" s="194" t="s">
        <v>182</v>
      </c>
      <c r="B97" s="196" t="s">
        <v>373</v>
      </c>
      <c r="C97" s="203">
        <v>1431.9</v>
      </c>
      <c r="D97" s="182">
        <v>2919.83</v>
      </c>
      <c r="E97" s="140">
        <v>3500</v>
      </c>
      <c r="I97" s="191"/>
      <c r="J97" s="191"/>
    </row>
    <row r="98" spans="1:10" ht="13.5" x14ac:dyDescent="0.35">
      <c r="A98" s="194" t="s">
        <v>183</v>
      </c>
      <c r="B98" s="196" t="s">
        <v>150</v>
      </c>
      <c r="C98" s="203">
        <v>1941.54</v>
      </c>
      <c r="D98" s="182">
        <v>2504.9499999999998</v>
      </c>
      <c r="E98" s="140">
        <v>2800</v>
      </c>
      <c r="I98" s="191"/>
      <c r="J98" s="191"/>
    </row>
    <row r="99" spans="1:10" ht="13.5" x14ac:dyDescent="0.35">
      <c r="A99" s="194" t="s">
        <v>184</v>
      </c>
      <c r="B99" s="196" t="s">
        <v>120</v>
      </c>
      <c r="C99" s="203">
        <v>0</v>
      </c>
      <c r="D99" s="182">
        <v>0</v>
      </c>
      <c r="E99" s="140"/>
      <c r="I99" s="191"/>
      <c r="J99" s="191"/>
    </row>
    <row r="100" spans="1:10" ht="13.5" x14ac:dyDescent="0.35">
      <c r="A100" s="194" t="s">
        <v>185</v>
      </c>
      <c r="B100" s="196" t="s">
        <v>186</v>
      </c>
      <c r="C100" s="203">
        <v>367.52</v>
      </c>
      <c r="D100" s="182">
        <v>972.98</v>
      </c>
      <c r="E100" s="140">
        <v>2500</v>
      </c>
      <c r="I100" s="191"/>
      <c r="J100" s="191"/>
    </row>
    <row r="101" spans="1:10" ht="14" thickBot="1" x14ac:dyDescent="0.4">
      <c r="A101" s="202" t="s">
        <v>187</v>
      </c>
      <c r="B101" s="196" t="s">
        <v>121</v>
      </c>
      <c r="C101" s="215">
        <v>0</v>
      </c>
      <c r="D101" s="183">
        <v>0</v>
      </c>
      <c r="E101" s="141"/>
      <c r="I101" s="191"/>
      <c r="J101" s="191"/>
    </row>
    <row r="102" spans="1:10" ht="14" thickBot="1" x14ac:dyDescent="0.4">
      <c r="A102" s="193"/>
      <c r="B102" s="82"/>
      <c r="C102" s="214">
        <f>SUM(C95:C101)</f>
        <v>41521.15</v>
      </c>
      <c r="D102" s="148">
        <f>SUM(D95:D101)</f>
        <v>42900.02</v>
      </c>
      <c r="E102" s="142">
        <f>SUM(E94:E101)</f>
        <v>47696</v>
      </c>
      <c r="I102" s="191"/>
      <c r="J102" s="191"/>
    </row>
    <row r="103" spans="1:10" ht="13.5" x14ac:dyDescent="0.35">
      <c r="A103" s="86"/>
      <c r="B103" s="114"/>
      <c r="C103" s="89"/>
      <c r="E103"/>
      <c r="I103" s="191"/>
      <c r="J103" s="191"/>
    </row>
    <row r="104" spans="1:10" ht="13.5" x14ac:dyDescent="0.35">
      <c r="A104" s="201" t="s">
        <v>188</v>
      </c>
      <c r="B104" s="208" t="s">
        <v>404</v>
      </c>
      <c r="C104" s="95" t="s">
        <v>403</v>
      </c>
      <c r="D104" s="137" t="s">
        <v>416</v>
      </c>
      <c r="E104" s="167" t="s">
        <v>417</v>
      </c>
      <c r="I104" s="191"/>
      <c r="J104" s="191"/>
    </row>
    <row r="105" spans="1:10" ht="13.5" x14ac:dyDescent="0.35">
      <c r="A105" s="193" t="s">
        <v>190</v>
      </c>
      <c r="B105" s="196" t="s">
        <v>127</v>
      </c>
      <c r="C105" s="204">
        <v>41426.370000000003</v>
      </c>
      <c r="D105" s="182">
        <v>44122.44</v>
      </c>
      <c r="E105" s="140">
        <v>74920</v>
      </c>
      <c r="I105" s="191"/>
      <c r="J105" s="191"/>
    </row>
    <row r="106" spans="1:10" ht="13.5" x14ac:dyDescent="0.35">
      <c r="A106" s="194" t="s">
        <v>191</v>
      </c>
      <c r="B106" s="196" t="s">
        <v>129</v>
      </c>
      <c r="C106" s="203">
        <v>144710.51</v>
      </c>
      <c r="D106" s="182">
        <v>62577.08</v>
      </c>
      <c r="E106" s="140">
        <v>150000</v>
      </c>
      <c r="I106" s="191"/>
      <c r="J106" s="191"/>
    </row>
    <row r="107" spans="1:10" ht="13.5" x14ac:dyDescent="0.35">
      <c r="A107" s="194" t="s">
        <v>193</v>
      </c>
      <c r="B107" s="196" t="s">
        <v>194</v>
      </c>
      <c r="C107" s="203">
        <v>13405.19</v>
      </c>
      <c r="D107" s="182">
        <v>5729.44</v>
      </c>
      <c r="E107" s="140">
        <v>23000</v>
      </c>
      <c r="I107" s="191"/>
      <c r="J107" s="191"/>
    </row>
    <row r="108" spans="1:10" ht="13.5" x14ac:dyDescent="0.35">
      <c r="A108" s="194" t="s">
        <v>197</v>
      </c>
      <c r="B108" s="196" t="s">
        <v>134</v>
      </c>
      <c r="C108" s="203">
        <v>609.4</v>
      </c>
      <c r="D108" s="182">
        <v>125</v>
      </c>
      <c r="E108" s="140">
        <v>500</v>
      </c>
      <c r="I108" s="191"/>
      <c r="J108" s="191"/>
    </row>
    <row r="109" spans="1:10" ht="13.5" x14ac:dyDescent="0.35">
      <c r="A109" s="194" t="s">
        <v>198</v>
      </c>
      <c r="B109" s="196" t="s">
        <v>199</v>
      </c>
      <c r="C109" s="203">
        <v>78656.160000000003</v>
      </c>
      <c r="D109" s="182">
        <v>56114.44</v>
      </c>
      <c r="E109" s="140">
        <v>80000</v>
      </c>
      <c r="I109" s="191"/>
      <c r="J109" s="191"/>
    </row>
    <row r="110" spans="1:10" ht="13.5" x14ac:dyDescent="0.35">
      <c r="A110" s="194" t="s">
        <v>200</v>
      </c>
      <c r="B110" s="196" t="s">
        <v>201</v>
      </c>
      <c r="C110" s="203">
        <v>8190.44</v>
      </c>
      <c r="D110" s="182">
        <v>5768.82</v>
      </c>
      <c r="E110" s="140">
        <v>4000</v>
      </c>
      <c r="I110" s="191"/>
      <c r="J110" s="191"/>
    </row>
    <row r="111" spans="1:10" ht="13.5" x14ac:dyDescent="0.35">
      <c r="A111" s="194" t="s">
        <v>202</v>
      </c>
      <c r="B111" s="196" t="s">
        <v>203</v>
      </c>
      <c r="C111" s="203">
        <v>3245.68</v>
      </c>
      <c r="D111" s="182">
        <v>3973.44</v>
      </c>
      <c r="E111" s="140">
        <v>5400</v>
      </c>
      <c r="I111" s="191"/>
      <c r="J111" s="191"/>
    </row>
    <row r="112" spans="1:10" ht="13.5" x14ac:dyDescent="0.35">
      <c r="A112" s="194" t="s">
        <v>204</v>
      </c>
      <c r="B112" s="196" t="s">
        <v>205</v>
      </c>
      <c r="C112" s="203">
        <v>1782.84</v>
      </c>
      <c r="D112" s="182">
        <v>39486.480000000003</v>
      </c>
      <c r="E112" s="140">
        <v>2500</v>
      </c>
      <c r="I112" s="191"/>
      <c r="J112" s="191"/>
    </row>
    <row r="113" spans="1:10" ht="13.5" x14ac:dyDescent="0.35">
      <c r="A113" s="194" t="s">
        <v>206</v>
      </c>
      <c r="B113" s="196" t="s">
        <v>373</v>
      </c>
      <c r="C113" s="203">
        <v>5243.61</v>
      </c>
      <c r="D113" s="182">
        <v>3364.85</v>
      </c>
      <c r="E113" s="140">
        <v>3000</v>
      </c>
      <c r="I113" s="191"/>
      <c r="J113" s="191"/>
    </row>
    <row r="114" spans="1:10" ht="13.5" x14ac:dyDescent="0.35">
      <c r="A114" s="194" t="s">
        <v>207</v>
      </c>
      <c r="B114" s="196" t="s">
        <v>150</v>
      </c>
      <c r="C114" s="203">
        <v>9868.1</v>
      </c>
      <c r="D114" s="182">
        <v>8164.44</v>
      </c>
      <c r="E114" s="140">
        <v>8000</v>
      </c>
      <c r="I114" s="191"/>
      <c r="J114" s="191"/>
    </row>
    <row r="115" spans="1:10" ht="13.5" x14ac:dyDescent="0.35">
      <c r="A115" s="194" t="s">
        <v>208</v>
      </c>
      <c r="B115" s="196" t="s">
        <v>120</v>
      </c>
      <c r="C115" s="203">
        <v>1054.72</v>
      </c>
      <c r="D115" s="182">
        <v>966.58</v>
      </c>
      <c r="E115" s="140">
        <v>1200</v>
      </c>
      <c r="I115" s="191"/>
      <c r="J115" s="191"/>
    </row>
    <row r="116" spans="1:10" ht="13.5" x14ac:dyDescent="0.35">
      <c r="A116" s="194" t="s">
        <v>209</v>
      </c>
      <c r="B116" s="196" t="s">
        <v>121</v>
      </c>
      <c r="C116" s="203">
        <v>622.32000000000005</v>
      </c>
      <c r="D116" s="182">
        <v>617.69000000000005</v>
      </c>
      <c r="E116" s="140">
        <v>1500</v>
      </c>
      <c r="I116" s="191"/>
      <c r="J116" s="191"/>
    </row>
    <row r="117" spans="1:10" ht="14" thickBot="1" x14ac:dyDescent="0.4">
      <c r="A117" s="202" t="s">
        <v>210</v>
      </c>
      <c r="B117" s="196" t="s">
        <v>106</v>
      </c>
      <c r="C117" s="215">
        <v>0</v>
      </c>
      <c r="D117" s="183">
        <v>0</v>
      </c>
      <c r="E117" s="141"/>
      <c r="I117" s="191"/>
      <c r="J117" s="191"/>
    </row>
    <row r="118" spans="1:10" ht="14" thickBot="1" x14ac:dyDescent="0.4">
      <c r="A118" s="193"/>
      <c r="B118" s="82"/>
      <c r="C118" s="216">
        <f>SUM(C105:C117)</f>
        <v>308815.33999999997</v>
      </c>
      <c r="D118" s="104">
        <f>SUM(D105:D117)</f>
        <v>231010.70000000004</v>
      </c>
      <c r="E118" s="142">
        <f>SUM(E105:E117)</f>
        <v>354020</v>
      </c>
      <c r="I118" s="191"/>
      <c r="J118" s="191"/>
    </row>
    <row r="119" spans="1:10" ht="13.5" x14ac:dyDescent="0.35">
      <c r="A119" s="200" t="s">
        <v>344</v>
      </c>
      <c r="B119" s="207" t="s">
        <v>0</v>
      </c>
      <c r="C119" s="95" t="s">
        <v>412</v>
      </c>
      <c r="D119" s="137" t="s">
        <v>416</v>
      </c>
      <c r="E119" s="167" t="s">
        <v>417</v>
      </c>
      <c r="I119" s="191"/>
      <c r="J119" s="191"/>
    </row>
    <row r="120" spans="1:10" ht="13.5" x14ac:dyDescent="0.35">
      <c r="A120" s="201" t="s">
        <v>211</v>
      </c>
      <c r="B120" s="208" t="s">
        <v>212</v>
      </c>
      <c r="C120" s="164"/>
      <c r="D120" s="158"/>
      <c r="E120" s="159"/>
      <c r="I120" s="191"/>
      <c r="J120" s="191"/>
    </row>
    <row r="121" spans="1:10" ht="13.5" x14ac:dyDescent="0.35">
      <c r="A121" s="193" t="s">
        <v>213</v>
      </c>
      <c r="B121" s="196" t="s">
        <v>214</v>
      </c>
      <c r="C121" s="203">
        <v>92096.07</v>
      </c>
      <c r="D121" s="182">
        <v>86436.36</v>
      </c>
      <c r="E121" s="140">
        <v>86561</v>
      </c>
      <c r="F121" s="177"/>
      <c r="I121" s="191"/>
      <c r="J121" s="191"/>
    </row>
    <row r="122" spans="1:10" ht="13.5" x14ac:dyDescent="0.35">
      <c r="A122" s="194" t="s">
        <v>215</v>
      </c>
      <c r="B122" s="196" t="s">
        <v>414</v>
      </c>
      <c r="C122" s="203">
        <v>96300.81</v>
      </c>
      <c r="D122" s="182">
        <v>73358.48</v>
      </c>
      <c r="E122" s="140">
        <v>24667</v>
      </c>
      <c r="F122" s="177"/>
      <c r="I122" s="191"/>
      <c r="J122" s="191"/>
    </row>
    <row r="123" spans="1:10" ht="13.5" x14ac:dyDescent="0.35">
      <c r="A123" s="194" t="s">
        <v>217</v>
      </c>
      <c r="B123" s="196" t="s">
        <v>218</v>
      </c>
      <c r="C123" s="203">
        <v>297176.13</v>
      </c>
      <c r="D123" s="182">
        <v>291250.15999999997</v>
      </c>
      <c r="E123" s="140">
        <v>300000</v>
      </c>
      <c r="F123" s="177"/>
      <c r="I123" s="191"/>
      <c r="J123" s="191"/>
    </row>
    <row r="124" spans="1:10" ht="13.5" x14ac:dyDescent="0.35">
      <c r="A124" s="194" t="s">
        <v>219</v>
      </c>
      <c r="B124" s="196" t="s">
        <v>220</v>
      </c>
      <c r="C124" s="203">
        <v>97128.54</v>
      </c>
      <c r="D124" s="182">
        <v>90748.86</v>
      </c>
      <c r="E124" s="140">
        <v>150000</v>
      </c>
      <c r="F124" s="178"/>
      <c r="I124" s="191"/>
      <c r="J124" s="191"/>
    </row>
    <row r="125" spans="1:10" ht="13.5" x14ac:dyDescent="0.35">
      <c r="A125" s="194" t="s">
        <v>221</v>
      </c>
      <c r="B125" s="196" t="s">
        <v>222</v>
      </c>
      <c r="C125" s="203">
        <v>614974.71</v>
      </c>
      <c r="D125" s="182">
        <v>454083.75</v>
      </c>
      <c r="E125" s="140">
        <v>625580</v>
      </c>
      <c r="F125" s="178"/>
      <c r="I125" s="191"/>
      <c r="J125" s="191"/>
    </row>
    <row r="126" spans="1:10" ht="13.5" x14ac:dyDescent="0.35">
      <c r="A126" s="194">
        <v>660105</v>
      </c>
      <c r="B126" s="196" t="s">
        <v>406</v>
      </c>
      <c r="C126" s="203">
        <v>0</v>
      </c>
      <c r="D126" s="182">
        <v>58032.22</v>
      </c>
      <c r="E126" s="140">
        <v>53000</v>
      </c>
      <c r="F126" s="178"/>
      <c r="I126" s="191"/>
      <c r="J126" s="191"/>
    </row>
    <row r="127" spans="1:10" ht="13.5" x14ac:dyDescent="0.35">
      <c r="A127" s="194" t="s">
        <v>223</v>
      </c>
      <c r="B127" s="196" t="s">
        <v>131</v>
      </c>
      <c r="C127" s="203">
        <v>358.6</v>
      </c>
      <c r="D127" s="186">
        <v>797.06</v>
      </c>
      <c r="E127" s="140">
        <v>0</v>
      </c>
      <c r="I127" s="191"/>
      <c r="J127" s="191"/>
    </row>
    <row r="128" spans="1:10" ht="13.5" x14ac:dyDescent="0.35">
      <c r="A128" s="194" t="s">
        <v>224</v>
      </c>
      <c r="B128" s="196" t="s">
        <v>225</v>
      </c>
      <c r="C128" s="203">
        <v>77383.259999999995</v>
      </c>
      <c r="D128" s="182">
        <v>72709.52</v>
      </c>
      <c r="E128" s="140">
        <v>150000</v>
      </c>
      <c r="I128" s="191"/>
      <c r="J128" s="191"/>
    </row>
    <row r="129" spans="1:10" ht="13.5" x14ac:dyDescent="0.35">
      <c r="A129" s="194" t="s">
        <v>226</v>
      </c>
      <c r="B129" s="205" t="s">
        <v>227</v>
      </c>
      <c r="C129" s="203">
        <v>7175.13</v>
      </c>
      <c r="D129" s="182"/>
      <c r="E129" s="140"/>
      <c r="I129" s="191"/>
      <c r="J129" s="191"/>
    </row>
    <row r="130" spans="1:10" ht="13.5" x14ac:dyDescent="0.35">
      <c r="A130" s="194" t="s">
        <v>229</v>
      </c>
      <c r="B130" s="196" t="s">
        <v>94</v>
      </c>
      <c r="C130" s="203">
        <v>600</v>
      </c>
      <c r="D130" s="182">
        <v>0</v>
      </c>
      <c r="E130" s="140"/>
      <c r="I130" s="191"/>
      <c r="J130" s="191"/>
    </row>
    <row r="131" spans="1:10" ht="13.5" x14ac:dyDescent="0.35">
      <c r="A131" s="194" t="s">
        <v>230</v>
      </c>
      <c r="B131" s="196" t="s">
        <v>231</v>
      </c>
      <c r="C131" s="203">
        <v>0</v>
      </c>
      <c r="D131" s="182">
        <v>0</v>
      </c>
      <c r="E131" s="140"/>
      <c r="I131" s="191"/>
      <c r="J131" s="191"/>
    </row>
    <row r="132" spans="1:10" ht="13.5" x14ac:dyDescent="0.35">
      <c r="A132" s="194" t="s">
        <v>232</v>
      </c>
      <c r="B132" s="196" t="s">
        <v>374</v>
      </c>
      <c r="C132" s="203">
        <v>4336.8</v>
      </c>
      <c r="D132" s="182">
        <v>3101.91</v>
      </c>
      <c r="E132" s="140">
        <v>2800</v>
      </c>
      <c r="I132" s="191"/>
      <c r="J132" s="191"/>
    </row>
    <row r="133" spans="1:10" ht="13.5" x14ac:dyDescent="0.35">
      <c r="A133" s="194" t="s">
        <v>234</v>
      </c>
      <c r="B133" s="196" t="s">
        <v>235</v>
      </c>
      <c r="C133" s="203">
        <v>48.35</v>
      </c>
      <c r="D133" s="182">
        <v>300</v>
      </c>
      <c r="E133" s="140">
        <v>750</v>
      </c>
      <c r="I133" s="191"/>
      <c r="J133" s="191"/>
    </row>
    <row r="134" spans="1:10" ht="13.5" x14ac:dyDescent="0.35">
      <c r="A134" s="194" t="s">
        <v>236</v>
      </c>
      <c r="B134" s="196" t="s">
        <v>237</v>
      </c>
      <c r="C134" s="203">
        <v>0</v>
      </c>
      <c r="D134" s="182">
        <v>519</v>
      </c>
      <c r="E134" s="140">
        <v>500</v>
      </c>
      <c r="I134" s="191"/>
      <c r="J134" s="191"/>
    </row>
    <row r="135" spans="1:10" ht="13.5" x14ac:dyDescent="0.35">
      <c r="A135" s="194" t="s">
        <v>238</v>
      </c>
      <c r="B135" s="196" t="s">
        <v>102</v>
      </c>
      <c r="C135" s="203">
        <v>336</v>
      </c>
      <c r="D135" s="182">
        <v>989</v>
      </c>
      <c r="E135" s="140">
        <v>1200</v>
      </c>
      <c r="I135" s="191"/>
      <c r="J135" s="191"/>
    </row>
    <row r="136" spans="1:10" ht="13.5" x14ac:dyDescent="0.35">
      <c r="A136" s="194" t="s">
        <v>239</v>
      </c>
      <c r="B136" s="196" t="s">
        <v>240</v>
      </c>
      <c r="C136" s="203">
        <v>139.61000000000001</v>
      </c>
      <c r="D136" s="182">
        <v>44.99</v>
      </c>
      <c r="E136" s="140">
        <v>200</v>
      </c>
      <c r="I136" s="191"/>
      <c r="J136" s="191"/>
    </row>
    <row r="137" spans="1:10" ht="13.5" x14ac:dyDescent="0.35">
      <c r="A137" s="194" t="s">
        <v>241</v>
      </c>
      <c r="B137" s="196" t="s">
        <v>242</v>
      </c>
      <c r="C137" s="203">
        <v>22000</v>
      </c>
      <c r="D137" s="182">
        <v>22000</v>
      </c>
      <c r="E137" s="140">
        <v>24000</v>
      </c>
      <c r="I137" s="191"/>
      <c r="J137" s="191"/>
    </row>
    <row r="138" spans="1:10" ht="13.5" x14ac:dyDescent="0.35">
      <c r="A138" s="194">
        <v>660606</v>
      </c>
      <c r="B138" s="196" t="s">
        <v>398</v>
      </c>
      <c r="C138" s="203">
        <v>67621.009999999995</v>
      </c>
      <c r="D138" s="182">
        <v>59583.37</v>
      </c>
      <c r="E138" s="140">
        <v>65004</v>
      </c>
      <c r="I138" s="191"/>
      <c r="J138" s="191"/>
    </row>
    <row r="139" spans="1:10" ht="13.5" x14ac:dyDescent="0.35">
      <c r="A139" s="194" t="s">
        <v>243</v>
      </c>
      <c r="B139" s="196" t="s">
        <v>244</v>
      </c>
      <c r="C139" s="203">
        <v>9931.82</v>
      </c>
      <c r="D139" s="182">
        <v>9798.2000000000007</v>
      </c>
      <c r="E139" s="140">
        <v>12000</v>
      </c>
      <c r="I139" s="191"/>
      <c r="J139" s="191"/>
    </row>
    <row r="140" spans="1:10" ht="13.5" x14ac:dyDescent="0.35">
      <c r="A140" s="194" t="s">
        <v>245</v>
      </c>
      <c r="B140" s="196" t="s">
        <v>246</v>
      </c>
      <c r="C140" s="203">
        <v>825.97</v>
      </c>
      <c r="D140" s="182">
        <v>529.49</v>
      </c>
      <c r="E140" s="140">
        <v>1000</v>
      </c>
      <c r="I140" s="191"/>
      <c r="J140" s="191"/>
    </row>
    <row r="141" spans="1:10" ht="13.5" x14ac:dyDescent="0.35">
      <c r="A141" s="194" t="s">
        <v>247</v>
      </c>
      <c r="B141" s="196" t="s">
        <v>248</v>
      </c>
      <c r="C141" s="203">
        <v>0</v>
      </c>
      <c r="D141" s="182">
        <v>0</v>
      </c>
      <c r="E141" s="140">
        <v>0</v>
      </c>
      <c r="I141" s="191"/>
      <c r="J141" s="191"/>
    </row>
    <row r="142" spans="1:10" ht="13.5" x14ac:dyDescent="0.35">
      <c r="A142" s="194" t="s">
        <v>249</v>
      </c>
      <c r="B142" s="196" t="s">
        <v>250</v>
      </c>
      <c r="C142" s="203">
        <v>3900</v>
      </c>
      <c r="D142" s="182">
        <v>3380</v>
      </c>
      <c r="E142" s="140">
        <v>6240</v>
      </c>
      <c r="I142" s="191"/>
      <c r="J142" s="191"/>
    </row>
    <row r="143" spans="1:10" ht="13.5" x14ac:dyDescent="0.35">
      <c r="A143" s="194" t="s">
        <v>251</v>
      </c>
      <c r="B143" s="196" t="s">
        <v>252</v>
      </c>
      <c r="C143" s="203">
        <v>0</v>
      </c>
      <c r="D143" s="182">
        <v>0</v>
      </c>
      <c r="E143" s="140"/>
      <c r="I143" s="191"/>
      <c r="J143" s="191"/>
    </row>
    <row r="144" spans="1:10" ht="13.5" x14ac:dyDescent="0.35">
      <c r="A144" s="194" t="s">
        <v>253</v>
      </c>
      <c r="B144" s="196" t="s">
        <v>254</v>
      </c>
      <c r="C144" s="203">
        <v>14993.16</v>
      </c>
      <c r="D144" s="182">
        <v>18049.349999999999</v>
      </c>
      <c r="E144" s="140">
        <v>16000</v>
      </c>
      <c r="I144" s="191"/>
      <c r="J144" s="191"/>
    </row>
    <row r="145" spans="1:10" ht="13.5" x14ac:dyDescent="0.35">
      <c r="A145" s="194" t="s">
        <v>255</v>
      </c>
      <c r="B145" s="196" t="s">
        <v>256</v>
      </c>
      <c r="C145" s="203">
        <v>0</v>
      </c>
      <c r="D145" s="182">
        <v>0</v>
      </c>
      <c r="E145" s="140">
        <v>100000</v>
      </c>
      <c r="I145" s="191"/>
      <c r="J145" s="191"/>
    </row>
    <row r="146" spans="1:10" ht="13.5" x14ac:dyDescent="0.35">
      <c r="A146" s="194" t="s">
        <v>257</v>
      </c>
      <c r="B146" s="196" t="s">
        <v>258</v>
      </c>
      <c r="C146" s="203">
        <v>21097.38</v>
      </c>
      <c r="D146" s="182">
        <v>218152.65</v>
      </c>
      <c r="E146" s="140">
        <v>200000</v>
      </c>
      <c r="I146" s="191"/>
      <c r="J146" s="191"/>
    </row>
    <row r="147" spans="1:10" ht="13.5" x14ac:dyDescent="0.35">
      <c r="A147" s="194" t="s">
        <v>259</v>
      </c>
      <c r="B147" s="196" t="s">
        <v>260</v>
      </c>
      <c r="C147" s="203">
        <v>0</v>
      </c>
      <c r="D147" s="182">
        <v>0</v>
      </c>
      <c r="E147" s="140"/>
      <c r="I147" s="191"/>
      <c r="J147" s="191"/>
    </row>
    <row r="148" spans="1:10" ht="13.5" x14ac:dyDescent="0.35">
      <c r="A148" s="194" t="s">
        <v>261</v>
      </c>
      <c r="B148" s="196" t="s">
        <v>262</v>
      </c>
      <c r="C148" s="203">
        <v>0</v>
      </c>
      <c r="D148" s="182">
        <v>0</v>
      </c>
      <c r="E148" s="140"/>
      <c r="I148" s="191"/>
      <c r="J148" s="191"/>
    </row>
    <row r="149" spans="1:10" ht="13.5" x14ac:dyDescent="0.35">
      <c r="A149" s="194" t="s">
        <v>263</v>
      </c>
      <c r="B149" s="196" t="s">
        <v>264</v>
      </c>
      <c r="C149" s="203">
        <v>198.99</v>
      </c>
      <c r="D149" s="182">
        <v>248.95</v>
      </c>
      <c r="E149" s="140">
        <v>2000</v>
      </c>
      <c r="I149" s="191"/>
      <c r="J149" s="191"/>
    </row>
    <row r="150" spans="1:10" ht="13.5" x14ac:dyDescent="0.35">
      <c r="A150" s="194" t="s">
        <v>265</v>
      </c>
      <c r="B150" s="196" t="s">
        <v>266</v>
      </c>
      <c r="C150" s="203">
        <v>50914.94</v>
      </c>
      <c r="D150" s="182">
        <v>55691.73</v>
      </c>
      <c r="E150" s="140">
        <v>50000</v>
      </c>
      <c r="I150" s="191"/>
      <c r="J150" s="191"/>
    </row>
    <row r="151" spans="1:10" ht="13.5" x14ac:dyDescent="0.35">
      <c r="A151" s="194" t="s">
        <v>267</v>
      </c>
      <c r="B151" s="196" t="s">
        <v>268</v>
      </c>
      <c r="C151" s="203">
        <v>0</v>
      </c>
      <c r="D151" s="182">
        <v>25.99</v>
      </c>
      <c r="E151" s="140">
        <v>250</v>
      </c>
      <c r="I151" s="191"/>
      <c r="J151" s="191"/>
    </row>
    <row r="152" spans="1:10" ht="13.5" x14ac:dyDescent="0.35">
      <c r="A152" s="194" t="s">
        <v>269</v>
      </c>
      <c r="B152" s="196" t="s">
        <v>270</v>
      </c>
      <c r="C152" s="203">
        <v>39.340000000000003</v>
      </c>
      <c r="D152" s="182">
        <v>0</v>
      </c>
      <c r="E152" s="140"/>
      <c r="I152" s="191"/>
      <c r="J152" s="191"/>
    </row>
    <row r="153" spans="1:10" ht="13.5" x14ac:dyDescent="0.35">
      <c r="A153" s="194">
        <v>660753</v>
      </c>
      <c r="B153" s="196" t="s">
        <v>407</v>
      </c>
      <c r="C153" s="203">
        <v>0</v>
      </c>
      <c r="D153" s="182">
        <v>0</v>
      </c>
      <c r="E153" s="140">
        <v>500</v>
      </c>
      <c r="I153" s="191"/>
      <c r="J153" s="191"/>
    </row>
    <row r="154" spans="1:10" ht="13.5" x14ac:dyDescent="0.35">
      <c r="A154" s="194" t="s">
        <v>271</v>
      </c>
      <c r="B154" s="196" t="s">
        <v>272</v>
      </c>
      <c r="C154" s="203">
        <v>1161.82</v>
      </c>
      <c r="D154" s="182">
        <v>841.43</v>
      </c>
      <c r="E154" s="140">
        <v>1600</v>
      </c>
      <c r="I154" s="191"/>
      <c r="J154" s="191"/>
    </row>
    <row r="155" spans="1:10" ht="13.5" x14ac:dyDescent="0.35">
      <c r="A155" s="194" t="s">
        <v>273</v>
      </c>
      <c r="B155" s="196" t="s">
        <v>274</v>
      </c>
      <c r="C155" s="203">
        <v>0</v>
      </c>
      <c r="D155" s="182">
        <v>0</v>
      </c>
      <c r="E155" s="140"/>
      <c r="I155" s="191"/>
      <c r="J155" s="191"/>
    </row>
    <row r="156" spans="1:10" ht="13.5" x14ac:dyDescent="0.35">
      <c r="A156" s="194" t="s">
        <v>276</v>
      </c>
      <c r="B156" s="196" t="s">
        <v>121</v>
      </c>
      <c r="C156" s="203">
        <v>591.5</v>
      </c>
      <c r="D156" s="182">
        <v>2750.94</v>
      </c>
      <c r="E156" s="140">
        <v>2500</v>
      </c>
      <c r="I156" s="191"/>
      <c r="J156" s="191"/>
    </row>
    <row r="157" spans="1:10" ht="14" thickBot="1" x14ac:dyDescent="0.4">
      <c r="A157" s="202" t="s">
        <v>277</v>
      </c>
      <c r="B157" s="196" t="s">
        <v>278</v>
      </c>
      <c r="C157" s="215">
        <v>98</v>
      </c>
      <c r="D157" s="217">
        <v>0</v>
      </c>
      <c r="E157" s="141">
        <v>0</v>
      </c>
      <c r="I157" s="191"/>
      <c r="J157" s="191"/>
    </row>
    <row r="158" spans="1:10" ht="14" thickBot="1" x14ac:dyDescent="0.4">
      <c r="A158" s="193"/>
      <c r="B158" s="82"/>
      <c r="C158" s="218">
        <f>SUM(C121:C157)</f>
        <v>1481427.9400000002</v>
      </c>
      <c r="D158" s="128">
        <f>SUM(D121:D157)</f>
        <v>1523423.41</v>
      </c>
      <c r="E158" s="146">
        <f>SUM(E121:E157)</f>
        <v>1876352</v>
      </c>
      <c r="I158" s="191"/>
      <c r="J158" s="191"/>
    </row>
    <row r="159" spans="1:10" ht="13.5" x14ac:dyDescent="0.35">
      <c r="A159" s="86"/>
      <c r="B159" s="87"/>
      <c r="C159" s="98"/>
      <c r="E159"/>
      <c r="I159" s="191"/>
      <c r="J159" s="191"/>
    </row>
    <row r="160" spans="1:10" ht="13.5" x14ac:dyDescent="0.35">
      <c r="A160" s="201" t="s">
        <v>279</v>
      </c>
      <c r="B160" s="208" t="s">
        <v>280</v>
      </c>
      <c r="C160" s="164"/>
      <c r="D160" s="161"/>
      <c r="E160" s="161"/>
      <c r="I160" s="191"/>
      <c r="J160" s="191"/>
    </row>
    <row r="161" spans="1:10" ht="13.5" x14ac:dyDescent="0.35">
      <c r="A161" s="193" t="s">
        <v>281</v>
      </c>
      <c r="B161" s="196" t="s">
        <v>127</v>
      </c>
      <c r="C161" s="203">
        <v>21881.98</v>
      </c>
      <c r="D161" s="182">
        <v>18512.05</v>
      </c>
      <c r="E161" s="140">
        <v>26287</v>
      </c>
      <c r="F161" s="177"/>
      <c r="I161" s="191"/>
      <c r="J161" s="191"/>
    </row>
    <row r="162" spans="1:10" ht="13.5" x14ac:dyDescent="0.35">
      <c r="A162" s="194" t="s">
        <v>282</v>
      </c>
      <c r="B162" s="196" t="s">
        <v>283</v>
      </c>
      <c r="C162" s="203">
        <v>1546.67</v>
      </c>
      <c r="D162" s="182">
        <v>1279.5999999999999</v>
      </c>
      <c r="E162" s="140">
        <v>2629</v>
      </c>
      <c r="I162" s="191"/>
      <c r="J162" s="191"/>
    </row>
    <row r="163" spans="1:10" ht="13.5" x14ac:dyDescent="0.35">
      <c r="A163" s="194" t="s">
        <v>285</v>
      </c>
      <c r="B163" s="196" t="s">
        <v>134</v>
      </c>
      <c r="C163" s="203">
        <v>0</v>
      </c>
      <c r="D163" s="182">
        <v>0</v>
      </c>
      <c r="E163" s="140">
        <v>300</v>
      </c>
      <c r="I163" s="191"/>
      <c r="J163" s="191"/>
    </row>
    <row r="164" spans="1:10" ht="13.5" x14ac:dyDescent="0.35">
      <c r="A164" s="194" t="s">
        <v>286</v>
      </c>
      <c r="B164" s="196" t="s">
        <v>375</v>
      </c>
      <c r="C164" s="203">
        <v>92.01</v>
      </c>
      <c r="D164" s="182">
        <v>148.1</v>
      </c>
      <c r="E164" s="140">
        <v>100</v>
      </c>
      <c r="I164" s="191"/>
      <c r="J164" s="191"/>
    </row>
    <row r="165" spans="1:10" ht="13.5" x14ac:dyDescent="0.35">
      <c r="A165" s="194">
        <v>670644</v>
      </c>
      <c r="B165" s="196" t="s">
        <v>408</v>
      </c>
      <c r="C165" s="203">
        <v>0</v>
      </c>
      <c r="D165" s="182">
        <v>310</v>
      </c>
      <c r="E165" s="140">
        <v>1500</v>
      </c>
      <c r="I165" s="191"/>
      <c r="J165" s="191"/>
    </row>
    <row r="166" spans="1:10" ht="13.5" x14ac:dyDescent="0.35">
      <c r="A166" s="194" t="s">
        <v>288</v>
      </c>
      <c r="B166" s="196" t="s">
        <v>289</v>
      </c>
      <c r="C166" s="203">
        <v>2117.5</v>
      </c>
      <c r="D166" s="182">
        <v>1137.5</v>
      </c>
      <c r="E166" s="140">
        <v>4000</v>
      </c>
      <c r="I166" s="191"/>
      <c r="J166" s="191"/>
    </row>
    <row r="167" spans="1:10" ht="14" thickBot="1" x14ac:dyDescent="0.4">
      <c r="A167" s="199" t="s">
        <v>290</v>
      </c>
      <c r="B167" s="196" t="s">
        <v>150</v>
      </c>
      <c r="C167" s="215">
        <v>408.69</v>
      </c>
      <c r="D167" s="217">
        <v>249.32</v>
      </c>
      <c r="E167" s="219">
        <v>300</v>
      </c>
      <c r="I167" s="191"/>
      <c r="J167" s="191"/>
    </row>
    <row r="168" spans="1:10" ht="13.5" x14ac:dyDescent="0.35">
      <c r="A168" s="57"/>
      <c r="B168" s="114"/>
      <c r="C168" s="214">
        <f>SUM(C161:C167)</f>
        <v>26046.85</v>
      </c>
      <c r="D168" s="128">
        <f>SUM(D161:D167)</f>
        <v>21636.569999999996</v>
      </c>
      <c r="E168" s="140">
        <f>SUM(E161:E167)</f>
        <v>35116</v>
      </c>
      <c r="I168" s="191"/>
      <c r="J168" s="191"/>
    </row>
    <row r="169" spans="1:10" ht="13.5" x14ac:dyDescent="0.35">
      <c r="A169" s="201" t="s">
        <v>293</v>
      </c>
      <c r="B169" s="208" t="s">
        <v>294</v>
      </c>
      <c r="C169" s="164"/>
      <c r="D169" s="161"/>
      <c r="E169" s="161"/>
      <c r="I169" s="191"/>
      <c r="J169" s="191"/>
    </row>
    <row r="170" spans="1:10" ht="13.5" x14ac:dyDescent="0.35">
      <c r="A170" s="193" t="s">
        <v>295</v>
      </c>
      <c r="B170" s="196" t="s">
        <v>127</v>
      </c>
      <c r="C170" s="203">
        <v>21882.94</v>
      </c>
      <c r="D170" s="182">
        <v>18511.990000000002</v>
      </c>
      <c r="E170" s="140">
        <v>26287</v>
      </c>
      <c r="F170" s="177"/>
      <c r="I170" s="191"/>
      <c r="J170" s="191"/>
    </row>
    <row r="171" spans="1:10" ht="13.5" x14ac:dyDescent="0.35">
      <c r="A171" s="194" t="s">
        <v>296</v>
      </c>
      <c r="B171" s="196" t="s">
        <v>297</v>
      </c>
      <c r="C171" s="203">
        <v>1546.72</v>
      </c>
      <c r="D171" s="182">
        <v>1279.58</v>
      </c>
      <c r="E171" s="140">
        <v>2629</v>
      </c>
      <c r="I171" s="191"/>
      <c r="J171" s="191"/>
    </row>
    <row r="172" spans="1:10" ht="13.5" x14ac:dyDescent="0.35">
      <c r="A172" s="194" t="s">
        <v>298</v>
      </c>
      <c r="B172" s="196" t="s">
        <v>299</v>
      </c>
      <c r="C172" s="203">
        <v>0</v>
      </c>
      <c r="D172" s="182">
        <v>0</v>
      </c>
      <c r="E172" s="140"/>
      <c r="I172" s="191"/>
      <c r="J172" s="191"/>
    </row>
    <row r="173" spans="1:10" ht="13.5" x14ac:dyDescent="0.35">
      <c r="A173" s="194" t="s">
        <v>301</v>
      </c>
      <c r="B173" s="196" t="s">
        <v>302</v>
      </c>
      <c r="C173" s="203">
        <v>2485</v>
      </c>
      <c r="D173" s="182">
        <v>1154.94</v>
      </c>
      <c r="E173" s="140">
        <v>2500</v>
      </c>
      <c r="I173" s="191"/>
      <c r="J173" s="191"/>
    </row>
    <row r="174" spans="1:10" ht="13.5" x14ac:dyDescent="0.35">
      <c r="A174" s="194" t="s">
        <v>303</v>
      </c>
      <c r="B174" s="196" t="s">
        <v>348</v>
      </c>
      <c r="C174" s="203">
        <v>12932.88</v>
      </c>
      <c r="D174" s="182">
        <v>14396.17</v>
      </c>
      <c r="E174" s="140">
        <v>15000</v>
      </c>
      <c r="I174" s="191"/>
      <c r="J174" s="191"/>
    </row>
    <row r="175" spans="1:10" ht="13.5" x14ac:dyDescent="0.35">
      <c r="A175" s="194" t="s">
        <v>309</v>
      </c>
      <c r="B175" s="196" t="s">
        <v>310</v>
      </c>
      <c r="C175" s="203">
        <v>2975</v>
      </c>
      <c r="D175" s="182">
        <v>1115</v>
      </c>
      <c r="E175" s="140">
        <v>2500</v>
      </c>
      <c r="I175" s="191"/>
      <c r="J175" s="191"/>
    </row>
    <row r="176" spans="1:10" ht="13.5" x14ac:dyDescent="0.35">
      <c r="A176" s="202" t="s">
        <v>311</v>
      </c>
      <c r="B176" s="196" t="s">
        <v>150</v>
      </c>
      <c r="C176" s="215">
        <v>18</v>
      </c>
      <c r="D176" s="217">
        <v>99.99</v>
      </c>
      <c r="E176" s="219">
        <v>200</v>
      </c>
      <c r="I176" s="191"/>
      <c r="J176" s="191"/>
    </row>
    <row r="177" spans="1:10" ht="13.5" x14ac:dyDescent="0.35">
      <c r="A177" s="57"/>
      <c r="B177" s="114"/>
      <c r="C177" s="220">
        <f>SUM(C170:C176)</f>
        <v>41840.54</v>
      </c>
      <c r="D177" s="128">
        <f>SUM(D170:D176)</f>
        <v>36557.67</v>
      </c>
      <c r="E177" s="140">
        <f>SUM(E170:E176)</f>
        <v>49116</v>
      </c>
      <c r="I177" s="191"/>
      <c r="J177" s="191"/>
    </row>
    <row r="178" spans="1:10" ht="13.5" x14ac:dyDescent="0.35">
      <c r="A178" s="200" t="s">
        <v>344</v>
      </c>
      <c r="B178" s="207" t="s">
        <v>0</v>
      </c>
      <c r="C178" s="143" t="s">
        <v>412</v>
      </c>
      <c r="D178" s="144" t="s">
        <v>416</v>
      </c>
      <c r="E178" s="168">
        <v>2022</v>
      </c>
      <c r="I178" s="191"/>
      <c r="J178" s="191"/>
    </row>
    <row r="179" spans="1:10" ht="13.5" x14ac:dyDescent="0.35">
      <c r="A179" s="201" t="s">
        <v>314</v>
      </c>
      <c r="B179" s="208" t="s">
        <v>315</v>
      </c>
      <c r="C179" s="157"/>
      <c r="D179" s="158"/>
      <c r="E179" s="159"/>
      <c r="I179" s="191"/>
      <c r="J179" s="191"/>
    </row>
    <row r="180" spans="1:10" ht="13.5" x14ac:dyDescent="0.35">
      <c r="A180" s="194" t="s">
        <v>317</v>
      </c>
      <c r="B180" s="196" t="s">
        <v>129</v>
      </c>
      <c r="C180" s="203">
        <v>62151.76</v>
      </c>
      <c r="D180" s="182">
        <v>57570.63</v>
      </c>
      <c r="E180" s="140">
        <v>59230</v>
      </c>
      <c r="F180" s="177"/>
      <c r="I180" s="191"/>
      <c r="J180" s="191"/>
    </row>
    <row r="181" spans="1:10" ht="13.5" x14ac:dyDescent="0.35">
      <c r="A181" s="194" t="s">
        <v>318</v>
      </c>
      <c r="B181" s="196" t="s">
        <v>319</v>
      </c>
      <c r="C181" s="203">
        <v>5162.1899999999996</v>
      </c>
      <c r="D181" s="182">
        <v>3681.66</v>
      </c>
      <c r="E181" s="140">
        <v>5923</v>
      </c>
      <c r="I181" s="191"/>
      <c r="J181" s="191"/>
    </row>
    <row r="182" spans="1:10" ht="13.5" x14ac:dyDescent="0.35">
      <c r="A182" s="194" t="s">
        <v>321</v>
      </c>
      <c r="B182" s="196" t="s">
        <v>94</v>
      </c>
      <c r="C182" s="203">
        <v>75.150000000000006</v>
      </c>
      <c r="D182" s="182">
        <v>0</v>
      </c>
      <c r="E182" s="140">
        <v>400</v>
      </c>
      <c r="I182" s="191"/>
      <c r="J182" s="191"/>
    </row>
    <row r="183" spans="1:10" ht="13.5" x14ac:dyDescent="0.35">
      <c r="A183" s="194" t="s">
        <v>322</v>
      </c>
      <c r="B183" s="196" t="s">
        <v>134</v>
      </c>
      <c r="C183" s="203">
        <v>45.61</v>
      </c>
      <c r="D183" s="182">
        <v>0</v>
      </c>
      <c r="E183" s="140"/>
      <c r="I183" s="191"/>
      <c r="J183" s="191"/>
    </row>
    <row r="184" spans="1:10" ht="13.5" x14ac:dyDescent="0.35">
      <c r="A184" s="194" t="s">
        <v>323</v>
      </c>
      <c r="B184" s="196" t="s">
        <v>324</v>
      </c>
      <c r="C184" s="203">
        <v>1673.07</v>
      </c>
      <c r="D184" s="182">
        <v>593.77</v>
      </c>
      <c r="E184" s="140">
        <v>2000</v>
      </c>
      <c r="I184" s="191"/>
      <c r="J184" s="191"/>
    </row>
    <row r="185" spans="1:10" ht="13.5" x14ac:dyDescent="0.35">
      <c r="A185" s="194" t="s">
        <v>325</v>
      </c>
      <c r="B185" s="196" t="s">
        <v>326</v>
      </c>
      <c r="C185" s="203">
        <v>3003.74</v>
      </c>
      <c r="D185" s="182">
        <v>834.63</v>
      </c>
      <c r="E185" s="140">
        <v>1200</v>
      </c>
      <c r="I185" s="191"/>
      <c r="J185" s="191"/>
    </row>
    <row r="186" spans="1:10" ht="13.5" x14ac:dyDescent="0.35">
      <c r="A186" s="194" t="s">
        <v>327</v>
      </c>
      <c r="B186" s="196" t="s">
        <v>328</v>
      </c>
      <c r="C186" s="203">
        <v>41.61</v>
      </c>
      <c r="D186" s="182">
        <v>54.6</v>
      </c>
      <c r="E186" s="140">
        <v>300</v>
      </c>
      <c r="I186" s="191"/>
      <c r="J186" s="191"/>
    </row>
    <row r="187" spans="1:10" ht="13.5" x14ac:dyDescent="0.35">
      <c r="A187" s="194" t="s">
        <v>329</v>
      </c>
      <c r="B187" s="196" t="s">
        <v>330</v>
      </c>
      <c r="C187" s="203">
        <v>0</v>
      </c>
      <c r="D187" s="182">
        <v>0</v>
      </c>
      <c r="E187" s="140">
        <v>150</v>
      </c>
      <c r="I187" s="191"/>
      <c r="J187" s="191"/>
    </row>
    <row r="188" spans="1:10" ht="13.5" x14ac:dyDescent="0.35">
      <c r="A188" s="194" t="s">
        <v>331</v>
      </c>
      <c r="B188" s="196" t="s">
        <v>332</v>
      </c>
      <c r="C188" s="203">
        <v>0</v>
      </c>
      <c r="D188" s="182">
        <v>0</v>
      </c>
      <c r="E188" s="140"/>
      <c r="I188" s="191"/>
      <c r="J188" s="191"/>
    </row>
    <row r="189" spans="1:10" ht="13.5" x14ac:dyDescent="0.35">
      <c r="A189" s="194" t="s">
        <v>333</v>
      </c>
      <c r="B189" s="196" t="s">
        <v>334</v>
      </c>
      <c r="C189" s="203">
        <v>38.28</v>
      </c>
      <c r="D189" s="182">
        <v>0</v>
      </c>
      <c r="E189" s="140">
        <v>0</v>
      </c>
      <c r="I189" s="191"/>
      <c r="J189" s="191"/>
    </row>
    <row r="190" spans="1:10" ht="13.5" x14ac:dyDescent="0.35">
      <c r="A190" s="194" t="s">
        <v>335</v>
      </c>
      <c r="B190" s="196" t="s">
        <v>376</v>
      </c>
      <c r="C190" s="203">
        <v>0</v>
      </c>
      <c r="D190" s="182">
        <v>0</v>
      </c>
      <c r="E190" s="140">
        <v>0</v>
      </c>
      <c r="I190" s="191"/>
      <c r="J190" s="191"/>
    </row>
    <row r="191" spans="1:10" ht="14" thickBot="1" x14ac:dyDescent="0.4">
      <c r="A191" s="199" t="s">
        <v>339</v>
      </c>
      <c r="B191" s="196" t="s">
        <v>340</v>
      </c>
      <c r="C191" s="215">
        <v>1788.38</v>
      </c>
      <c r="D191" s="183">
        <v>1001.55</v>
      </c>
      <c r="E191" s="141">
        <v>1500</v>
      </c>
      <c r="I191" s="191"/>
      <c r="J191" s="191"/>
    </row>
    <row r="192" spans="1:10" ht="13" thickBot="1" x14ac:dyDescent="0.3">
      <c r="C192" s="220">
        <f>SUM(C180:C191)</f>
        <v>73979.790000000008</v>
      </c>
      <c r="D192" s="147">
        <f>SUM(D180:D191)</f>
        <v>63736.839999999989</v>
      </c>
      <c r="E192" s="146">
        <f>SUM(E180:E191)</f>
        <v>70703</v>
      </c>
      <c r="I192" s="191"/>
      <c r="J192" s="191"/>
    </row>
    <row r="193" spans="1:10" x14ac:dyDescent="0.25">
      <c r="C193" s="97"/>
      <c r="D193" s="149"/>
      <c r="E193"/>
      <c r="I193" s="191"/>
      <c r="J193" s="191"/>
    </row>
    <row r="194" spans="1:10" ht="13.5" x14ac:dyDescent="0.35">
      <c r="A194" s="52" t="s">
        <v>344</v>
      </c>
      <c r="B194" s="221" t="s">
        <v>0</v>
      </c>
      <c r="C194" s="95" t="s">
        <v>412</v>
      </c>
      <c r="D194" s="135" t="s">
        <v>416</v>
      </c>
      <c r="E194" s="167" t="s">
        <v>417</v>
      </c>
      <c r="I194" s="191"/>
      <c r="J194" s="191"/>
    </row>
    <row r="195" spans="1:10" x14ac:dyDescent="0.25">
      <c r="B195" s="222" t="s">
        <v>349</v>
      </c>
      <c r="C195" s="151">
        <f>SUM(C65,C84,C92,C102,C118,C158,C168,C177,C192)</f>
        <v>2794475.9600000004</v>
      </c>
      <c r="D195" s="121">
        <f>D65+D84+D92+D102+D118+D158+D168+D177+D192</f>
        <v>2710331.6199999996</v>
      </c>
      <c r="E195" s="175">
        <f>SUM(E192+E177+E168+E158+E118+E102+E92+E84+E65)</f>
        <v>3277355</v>
      </c>
      <c r="I195" s="191"/>
      <c r="J195" s="191"/>
    </row>
    <row r="196" spans="1:10" x14ac:dyDescent="0.25">
      <c r="B196" s="222" t="s">
        <v>350</v>
      </c>
      <c r="C196" s="152">
        <f>C17-C195</f>
        <v>416843.96999999974</v>
      </c>
      <c r="D196" s="121">
        <f>D14-D195</f>
        <v>-13648.299999999814</v>
      </c>
      <c r="E196" s="175">
        <v>-636633</v>
      </c>
      <c r="I196" s="191"/>
      <c r="J196" s="191"/>
    </row>
    <row r="197" spans="1:10" ht="13" x14ac:dyDescent="0.3">
      <c r="B197" s="223" t="s">
        <v>351</v>
      </c>
      <c r="C197" s="171"/>
      <c r="D197" s="121">
        <v>74011</v>
      </c>
      <c r="E197" s="180">
        <v>91000</v>
      </c>
      <c r="I197" s="191"/>
      <c r="J197" s="191"/>
    </row>
    <row r="198" spans="1:10" x14ac:dyDescent="0.25">
      <c r="B198" s="82"/>
      <c r="C198" s="97"/>
      <c r="D198" s="187"/>
      <c r="E198" s="150"/>
      <c r="I198" s="191"/>
      <c r="J198" s="191"/>
    </row>
    <row r="199" spans="1:10" x14ac:dyDescent="0.25">
      <c r="B199" s="131" t="s">
        <v>356</v>
      </c>
      <c r="C199" s="121" t="e">
        <f>#REF!</f>
        <v>#REF!</v>
      </c>
      <c r="D199" s="188"/>
      <c r="I199" s="191"/>
      <c r="J199" s="191"/>
    </row>
    <row r="200" spans="1:10" x14ac:dyDescent="0.25">
      <c r="B200" s="131" t="s">
        <v>357</v>
      </c>
      <c r="C200" s="111">
        <f>SUM(C3+C4+C5+C6+C7+C8+C9+C10+C11)</f>
        <v>2658033.36</v>
      </c>
      <c r="D200" s="224">
        <f>D3+D4+D5+D6+D7+D8+D9+D10+D11</f>
        <v>2169031.9699999997</v>
      </c>
      <c r="E200" s="224">
        <f>E3+E4+E5+E6+E7+E8+E9+E10+E11</f>
        <v>2134768</v>
      </c>
      <c r="I200" s="191"/>
      <c r="J200" s="191"/>
    </row>
    <row r="201" spans="1:10" x14ac:dyDescent="0.25">
      <c r="B201" s="131" t="s">
        <v>385</v>
      </c>
      <c r="C201" s="122">
        <f>SUM(C12+C13)</f>
        <v>553286.56999999995</v>
      </c>
      <c r="D201" s="121">
        <f>D12+D13</f>
        <v>527651.35</v>
      </c>
      <c r="E201" s="121">
        <f>E12+E13</f>
        <v>509954</v>
      </c>
      <c r="I201" s="191"/>
      <c r="J201" s="191"/>
    </row>
    <row r="202" spans="1:10" x14ac:dyDescent="0.25">
      <c r="B202" s="131" t="s">
        <v>381</v>
      </c>
      <c r="C202" s="122">
        <f>C195-C62-C63-C64</f>
        <v>2697546.92</v>
      </c>
      <c r="D202" s="224">
        <f>D195-D62-D63-D64</f>
        <v>2617932.8199999998</v>
      </c>
      <c r="E202" s="224">
        <f>E195-E62-E63-E64</f>
        <v>3185443</v>
      </c>
      <c r="I202" s="191"/>
      <c r="J202" s="191"/>
    </row>
    <row r="203" spans="1:10" x14ac:dyDescent="0.25">
      <c r="B203" s="131" t="s">
        <v>361</v>
      </c>
      <c r="C203" s="121" t="e">
        <f>C199+C200+C201-C202</f>
        <v>#REF!</v>
      </c>
      <c r="D203" s="121">
        <f>D199+D200+D201-D202</f>
        <v>78750.5</v>
      </c>
      <c r="E203" s="225">
        <f>E199+E200+E201-E202</f>
        <v>-540721</v>
      </c>
      <c r="I203" s="191"/>
      <c r="J203" s="191"/>
    </row>
    <row r="204" spans="1:10" x14ac:dyDescent="0.25">
      <c r="C204" s="97"/>
      <c r="E204"/>
      <c r="I204" s="191"/>
      <c r="J204" s="191"/>
    </row>
    <row r="205" spans="1:10" x14ac:dyDescent="0.25">
      <c r="C205" s="100"/>
      <c r="E205" s="19"/>
      <c r="I205" s="191"/>
      <c r="J205" s="191"/>
    </row>
    <row r="206" spans="1:10" ht="26" x14ac:dyDescent="0.35">
      <c r="A206" s="52" t="s">
        <v>344</v>
      </c>
      <c r="B206" s="53" t="s">
        <v>0</v>
      </c>
      <c r="C206" s="95" t="s">
        <v>413</v>
      </c>
      <c r="D206" s="135" t="s">
        <v>416</v>
      </c>
      <c r="E206" s="167" t="s">
        <v>417</v>
      </c>
      <c r="I206" s="191"/>
      <c r="J206" s="191"/>
    </row>
    <row r="207" spans="1:10" x14ac:dyDescent="0.25">
      <c r="B207" s="172" t="s">
        <v>380</v>
      </c>
      <c r="C207" s="173"/>
      <c r="D207" s="159"/>
      <c r="E207" s="159"/>
      <c r="I207" s="191"/>
      <c r="J207" s="191"/>
    </row>
    <row r="208" spans="1:10" x14ac:dyDescent="0.25">
      <c r="B208" s="131" t="s">
        <v>365</v>
      </c>
      <c r="C208" s="165">
        <v>12500</v>
      </c>
      <c r="D208" s="121">
        <v>0</v>
      </c>
      <c r="E208" s="140"/>
      <c r="I208" s="191"/>
      <c r="J208" s="191"/>
    </row>
    <row r="209" spans="2:10" x14ac:dyDescent="0.25">
      <c r="B209" s="131" t="s">
        <v>366</v>
      </c>
      <c r="C209" s="165">
        <v>5016</v>
      </c>
      <c r="D209" s="121">
        <v>8338</v>
      </c>
      <c r="E209" s="140">
        <v>2500</v>
      </c>
      <c r="I209" s="191"/>
      <c r="J209" s="191"/>
    </row>
    <row r="210" spans="2:10" x14ac:dyDescent="0.25">
      <c r="B210" s="131" t="s">
        <v>396</v>
      </c>
      <c r="C210" s="165">
        <v>0</v>
      </c>
      <c r="D210" s="121"/>
      <c r="E210" s="140">
        <v>0</v>
      </c>
      <c r="I210" s="191"/>
      <c r="J210" s="191"/>
    </row>
    <row r="211" spans="2:10" x14ac:dyDescent="0.25">
      <c r="B211" s="131" t="s">
        <v>382</v>
      </c>
      <c r="C211" s="165">
        <v>1176.49</v>
      </c>
      <c r="D211" s="121">
        <v>5973.27</v>
      </c>
      <c r="E211" s="140">
        <v>8000</v>
      </c>
      <c r="I211" s="191"/>
      <c r="J211" s="191"/>
    </row>
    <row r="212" spans="2:10" x14ac:dyDescent="0.25">
      <c r="B212" s="131" t="s">
        <v>383</v>
      </c>
      <c r="C212" s="165">
        <v>0</v>
      </c>
      <c r="D212" s="121">
        <v>0</v>
      </c>
      <c r="E212" s="140">
        <v>1000</v>
      </c>
      <c r="I212" s="191"/>
      <c r="J212" s="191"/>
    </row>
    <row r="213" spans="2:10" x14ac:dyDescent="0.25">
      <c r="B213" s="131" t="s">
        <v>384</v>
      </c>
      <c r="C213" s="165">
        <v>0</v>
      </c>
      <c r="D213" s="121">
        <v>563.74</v>
      </c>
      <c r="E213" s="140">
        <v>10000</v>
      </c>
      <c r="I213" s="191"/>
      <c r="J213" s="191"/>
    </row>
    <row r="214" spans="2:10" x14ac:dyDescent="0.25">
      <c r="B214" s="131" t="s">
        <v>387</v>
      </c>
      <c r="C214" s="165">
        <v>2156</v>
      </c>
      <c r="D214" s="121"/>
      <c r="E214" s="140">
        <v>4500</v>
      </c>
      <c r="I214" s="191"/>
      <c r="J214" s="191"/>
    </row>
    <row r="215" spans="2:10" x14ac:dyDescent="0.25">
      <c r="B215" s="131" t="s">
        <v>386</v>
      </c>
      <c r="C215" s="165">
        <v>0</v>
      </c>
      <c r="D215" s="121"/>
      <c r="E215" s="140">
        <v>10000</v>
      </c>
      <c r="I215" s="191"/>
      <c r="J215" s="191"/>
    </row>
    <row r="216" spans="2:10" x14ac:dyDescent="0.25">
      <c r="B216" s="131" t="s">
        <v>393</v>
      </c>
      <c r="C216" s="165">
        <v>10000</v>
      </c>
      <c r="D216" s="121"/>
      <c r="E216" s="140">
        <v>0</v>
      </c>
      <c r="I216" s="191"/>
      <c r="J216" s="191"/>
    </row>
    <row r="217" spans="2:10" x14ac:dyDescent="0.25">
      <c r="B217" s="131" t="s">
        <v>394</v>
      </c>
      <c r="C217" s="165">
        <v>0</v>
      </c>
      <c r="D217" s="121">
        <v>41227</v>
      </c>
      <c r="E217" s="140">
        <v>0</v>
      </c>
      <c r="I217" s="191"/>
      <c r="J217" s="191"/>
    </row>
    <row r="218" spans="2:10" x14ac:dyDescent="0.25">
      <c r="B218" s="131" t="s">
        <v>388</v>
      </c>
      <c r="C218" s="165">
        <v>4403</v>
      </c>
      <c r="D218" s="121">
        <v>11900</v>
      </c>
      <c r="E218" s="140">
        <v>10000</v>
      </c>
      <c r="I218" s="191"/>
      <c r="J218" s="191"/>
    </row>
    <row r="219" spans="2:10" x14ac:dyDescent="0.25">
      <c r="B219" s="131" t="s">
        <v>400</v>
      </c>
      <c r="C219" s="166">
        <v>1100</v>
      </c>
      <c r="D219" s="121"/>
      <c r="E219" s="140">
        <v>0</v>
      </c>
      <c r="I219" s="191"/>
      <c r="J219" s="191"/>
    </row>
    <row r="220" spans="2:10" x14ac:dyDescent="0.25">
      <c r="B220" s="131" t="s">
        <v>401</v>
      </c>
      <c r="C220" s="166">
        <v>7425</v>
      </c>
      <c r="D220" s="121"/>
      <c r="E220" s="140">
        <v>0</v>
      </c>
      <c r="I220" s="191"/>
      <c r="J220" s="191"/>
    </row>
    <row r="221" spans="2:10" x14ac:dyDescent="0.25">
      <c r="B221" s="131" t="s">
        <v>402</v>
      </c>
      <c r="C221" s="166">
        <v>1185.02</v>
      </c>
      <c r="D221" s="121"/>
      <c r="E221" s="140">
        <v>0</v>
      </c>
      <c r="I221" s="191"/>
      <c r="J221" s="191"/>
    </row>
    <row r="222" spans="2:10" x14ac:dyDescent="0.25">
      <c r="B222" s="131" t="s">
        <v>411</v>
      </c>
      <c r="C222" s="166">
        <v>4325</v>
      </c>
      <c r="D222" s="121">
        <v>4157.99</v>
      </c>
      <c r="E222" s="140">
        <v>5000</v>
      </c>
      <c r="I222" s="191"/>
      <c r="J222" s="191"/>
    </row>
    <row r="223" spans="2:10" x14ac:dyDescent="0.25">
      <c r="B223" s="134" t="s">
        <v>409</v>
      </c>
      <c r="C223" s="165">
        <v>0</v>
      </c>
      <c r="D223" s="189">
        <v>1851</v>
      </c>
      <c r="E223" s="140">
        <v>20000</v>
      </c>
      <c r="I223" s="191"/>
      <c r="J223" s="191"/>
    </row>
    <row r="224" spans="2:10" ht="13" x14ac:dyDescent="0.3">
      <c r="B224" s="176" t="s">
        <v>415</v>
      </c>
      <c r="C224" s="165">
        <v>0</v>
      </c>
      <c r="D224" s="189"/>
      <c r="E224" s="140">
        <v>20000</v>
      </c>
      <c r="I224" s="191"/>
      <c r="J224" s="191"/>
    </row>
    <row r="225" spans="1:10" x14ac:dyDescent="0.25">
      <c r="B225" s="134" t="s">
        <v>410</v>
      </c>
      <c r="C225" s="165">
        <v>0</v>
      </c>
      <c r="D225" s="121"/>
      <c r="E225" s="140"/>
      <c r="I225" s="191"/>
      <c r="J225" s="191"/>
    </row>
    <row r="226" spans="1:10" ht="13" x14ac:dyDescent="0.3">
      <c r="B226" s="226" t="s">
        <v>379</v>
      </c>
      <c r="C226" s="165">
        <f>SUM(C208:C222)</f>
        <v>49286.51</v>
      </c>
      <c r="D226" s="128">
        <f>SUM(D208:D225)</f>
        <v>74011.000000000015</v>
      </c>
      <c r="E226" s="190">
        <f>SUM(E208:E225)</f>
        <v>91000</v>
      </c>
      <c r="I226" s="191"/>
      <c r="J226" s="191"/>
    </row>
    <row r="227" spans="1:10" ht="13" thickBot="1" x14ac:dyDescent="0.3">
      <c r="A227" s="54"/>
      <c r="B227" s="54"/>
      <c r="C227" s="85"/>
      <c r="E227" s="140"/>
      <c r="I227" s="191"/>
      <c r="J227" s="191"/>
    </row>
    <row r="228" spans="1:10" ht="24" x14ac:dyDescent="0.25">
      <c r="A228" s="54"/>
      <c r="B228" s="227" t="s">
        <v>389</v>
      </c>
      <c r="C228" s="119">
        <f>SUM(C208:C222)</f>
        <v>49286.51</v>
      </c>
      <c r="D228" s="181">
        <v>74011</v>
      </c>
      <c r="E228" s="174">
        <v>91000</v>
      </c>
      <c r="I228" s="191"/>
      <c r="J228" s="191"/>
    </row>
    <row r="229" spans="1:10" x14ac:dyDescent="0.25">
      <c r="E229"/>
    </row>
    <row r="230" spans="1:10" x14ac:dyDescent="0.25">
      <c r="E230"/>
    </row>
    <row r="231" spans="1:10" x14ac:dyDescent="0.25">
      <c r="E231"/>
    </row>
    <row r="232" spans="1:10" x14ac:dyDescent="0.25">
      <c r="E232"/>
    </row>
    <row r="233" spans="1:10" x14ac:dyDescent="0.25">
      <c r="E233"/>
    </row>
    <row r="234" spans="1:10" x14ac:dyDescent="0.25">
      <c r="E234"/>
    </row>
    <row r="235" spans="1:10" x14ac:dyDescent="0.25">
      <c r="E235"/>
    </row>
    <row r="236" spans="1:10" x14ac:dyDescent="0.25">
      <c r="E236"/>
    </row>
    <row r="237" spans="1:10" x14ac:dyDescent="0.25">
      <c r="E237"/>
    </row>
    <row r="238" spans="1:10" x14ac:dyDescent="0.25">
      <c r="E238"/>
    </row>
    <row r="239" spans="1:10" x14ac:dyDescent="0.25">
      <c r="E239"/>
    </row>
    <row r="240" spans="1:10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  <row r="445" spans="5:5" x14ac:dyDescent="0.25">
      <c r="E445"/>
    </row>
    <row r="446" spans="5:5" x14ac:dyDescent="0.25">
      <c r="E446"/>
    </row>
    <row r="447" spans="5:5" x14ac:dyDescent="0.25">
      <c r="E447"/>
    </row>
    <row r="448" spans="5:5" x14ac:dyDescent="0.25">
      <c r="E448"/>
    </row>
    <row r="449" spans="5:5" x14ac:dyDescent="0.25">
      <c r="E449"/>
    </row>
    <row r="450" spans="5:5" x14ac:dyDescent="0.25">
      <c r="E450"/>
    </row>
    <row r="451" spans="5:5" x14ac:dyDescent="0.25">
      <c r="E451"/>
    </row>
    <row r="452" spans="5:5" x14ac:dyDescent="0.25">
      <c r="E452"/>
    </row>
    <row r="453" spans="5:5" x14ac:dyDescent="0.25">
      <c r="E453"/>
    </row>
    <row r="454" spans="5:5" x14ac:dyDescent="0.25">
      <c r="E454"/>
    </row>
    <row r="455" spans="5:5" x14ac:dyDescent="0.25">
      <c r="E455"/>
    </row>
    <row r="456" spans="5:5" x14ac:dyDescent="0.25">
      <c r="E456"/>
    </row>
    <row r="457" spans="5:5" x14ac:dyDescent="0.25">
      <c r="E457"/>
    </row>
    <row r="458" spans="5:5" x14ac:dyDescent="0.25">
      <c r="E458"/>
    </row>
    <row r="459" spans="5:5" x14ac:dyDescent="0.25">
      <c r="E459"/>
    </row>
    <row r="460" spans="5:5" x14ac:dyDescent="0.25">
      <c r="E460"/>
    </row>
    <row r="461" spans="5:5" x14ac:dyDescent="0.25">
      <c r="E461"/>
    </row>
    <row r="462" spans="5:5" x14ac:dyDescent="0.25">
      <c r="E462"/>
    </row>
    <row r="463" spans="5:5" x14ac:dyDescent="0.25">
      <c r="E463"/>
    </row>
    <row r="464" spans="5:5" x14ac:dyDescent="0.25">
      <c r="E464"/>
    </row>
    <row r="465" spans="5:5" x14ac:dyDescent="0.25">
      <c r="E465"/>
    </row>
    <row r="466" spans="5:5" x14ac:dyDescent="0.25">
      <c r="E466"/>
    </row>
    <row r="467" spans="5:5" x14ac:dyDescent="0.25">
      <c r="E467"/>
    </row>
    <row r="468" spans="5:5" x14ac:dyDescent="0.25">
      <c r="E468"/>
    </row>
  </sheetData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AEA28-D94D-4A47-9B73-7EE3620E9621}">
  <sheetPr>
    <pageSetUpPr fitToPage="1"/>
  </sheetPr>
  <dimension ref="A1:J444"/>
  <sheetViews>
    <sheetView topLeftCell="D178" zoomScale="120" zoomScaleNormal="120" workbookViewId="0">
      <selection sqref="A1:I180"/>
    </sheetView>
  </sheetViews>
  <sheetFormatPr defaultRowHeight="12.5" x14ac:dyDescent="0.25"/>
  <cols>
    <col min="1" max="1" width="8.81640625" customWidth="1"/>
    <col min="2" max="2" width="36.54296875" customWidth="1"/>
    <col min="3" max="3" width="11.81640625" customWidth="1"/>
    <col min="4" max="4" width="15.7265625" customWidth="1"/>
    <col min="5" max="5" width="17.81640625" style="139" customWidth="1"/>
    <col min="6" max="6" width="2.26953125" customWidth="1"/>
    <col min="7" max="7" width="15.81640625" customWidth="1"/>
    <col min="8" max="8" width="17" customWidth="1"/>
    <col min="9" max="9" width="17.453125" customWidth="1"/>
    <col min="10" max="10" width="34.81640625" customWidth="1"/>
    <col min="11" max="11" width="14.453125" customWidth="1"/>
    <col min="12" max="12" width="14.54296875" customWidth="1"/>
    <col min="13" max="13" width="16.26953125" customWidth="1"/>
    <col min="14" max="14" width="14.81640625" customWidth="1"/>
    <col min="15" max="15" width="13.7265625" customWidth="1"/>
  </cols>
  <sheetData>
    <row r="1" spans="1:10" ht="13" x14ac:dyDescent="0.25">
      <c r="A1" s="230" t="s">
        <v>433</v>
      </c>
      <c r="B1" s="231" t="s">
        <v>0</v>
      </c>
      <c r="C1" s="95" t="s">
        <v>412</v>
      </c>
      <c r="D1" s="232" t="s">
        <v>416</v>
      </c>
      <c r="E1" s="233" t="s">
        <v>417</v>
      </c>
      <c r="F1" s="255"/>
      <c r="G1" s="233" t="s">
        <v>430</v>
      </c>
      <c r="H1" s="233" t="s">
        <v>419</v>
      </c>
      <c r="I1" s="259" t="s">
        <v>420</v>
      </c>
    </row>
    <row r="2" spans="1:10" ht="13.5" x14ac:dyDescent="0.35">
      <c r="A2" s="55" t="s">
        <v>13</v>
      </c>
      <c r="B2" s="169" t="s">
        <v>14</v>
      </c>
      <c r="C2" s="94"/>
      <c r="D2" s="138"/>
      <c r="F2" s="256"/>
      <c r="G2" s="159"/>
      <c r="H2" s="159"/>
      <c r="I2" s="159"/>
    </row>
    <row r="3" spans="1:10" ht="13.5" x14ac:dyDescent="0.35">
      <c r="A3" s="193" t="s">
        <v>15</v>
      </c>
      <c r="B3" s="196" t="s">
        <v>16</v>
      </c>
      <c r="C3" s="107">
        <v>4246.8</v>
      </c>
      <c r="D3" s="182">
        <v>1007</v>
      </c>
      <c r="E3" s="140">
        <v>1500</v>
      </c>
      <c r="F3" s="256"/>
      <c r="G3" s="260">
        <v>518</v>
      </c>
      <c r="H3" s="260">
        <f>G3/9*12</f>
        <v>690.66666666666674</v>
      </c>
      <c r="I3" s="261">
        <f>H3/4*5</f>
        <v>863.33333333333348</v>
      </c>
      <c r="J3" s="94"/>
    </row>
    <row r="4" spans="1:10" ht="13.5" x14ac:dyDescent="0.35">
      <c r="A4" s="194" t="s">
        <v>17</v>
      </c>
      <c r="B4" s="196" t="s">
        <v>18</v>
      </c>
      <c r="C4" s="107">
        <v>36404.639999999999</v>
      </c>
      <c r="D4" s="182">
        <v>24761.65</v>
      </c>
      <c r="E4" s="140">
        <v>30000</v>
      </c>
      <c r="F4" s="256"/>
      <c r="G4" s="260">
        <v>11735.01</v>
      </c>
      <c r="H4" s="260">
        <f>G4/9*12</f>
        <v>15646.68</v>
      </c>
      <c r="I4" s="261">
        <v>25000</v>
      </c>
      <c r="J4" s="94" t="s">
        <v>434</v>
      </c>
    </row>
    <row r="5" spans="1:10" ht="13.5" x14ac:dyDescent="0.35">
      <c r="A5" s="194" t="s">
        <v>19</v>
      </c>
      <c r="B5" s="196" t="s">
        <v>20</v>
      </c>
      <c r="C5" s="107">
        <v>2087</v>
      </c>
      <c r="D5" s="182">
        <v>1415</v>
      </c>
      <c r="E5" s="140">
        <v>1500</v>
      </c>
      <c r="F5" s="256"/>
      <c r="G5" s="260">
        <v>326</v>
      </c>
      <c r="H5" s="260">
        <f t="shared" ref="H5:H13" si="0">G5/9*12</f>
        <v>434.66666666666663</v>
      </c>
      <c r="I5" s="261">
        <f>H5</f>
        <v>434.66666666666663</v>
      </c>
      <c r="J5" s="94" t="s">
        <v>431</v>
      </c>
    </row>
    <row r="6" spans="1:10" ht="13.5" x14ac:dyDescent="0.35">
      <c r="A6" s="194" t="s">
        <v>21</v>
      </c>
      <c r="B6" s="196" t="s">
        <v>22</v>
      </c>
      <c r="C6" s="107">
        <v>1816.27</v>
      </c>
      <c r="D6" s="182">
        <v>1280</v>
      </c>
      <c r="E6" s="140">
        <v>2000</v>
      </c>
      <c r="F6" s="256"/>
      <c r="G6" s="260">
        <v>4033.22</v>
      </c>
      <c r="H6" s="260">
        <v>4033.22</v>
      </c>
      <c r="I6" s="261">
        <v>2000</v>
      </c>
      <c r="J6" s="94" t="s">
        <v>435</v>
      </c>
    </row>
    <row r="7" spans="1:10" ht="13.5" x14ac:dyDescent="0.35">
      <c r="A7" s="194" t="s">
        <v>23</v>
      </c>
      <c r="B7" s="196" t="s">
        <v>24</v>
      </c>
      <c r="C7" s="107">
        <v>294608.46000000002</v>
      </c>
      <c r="D7" s="182">
        <v>123380.69</v>
      </c>
      <c r="E7" s="140">
        <v>30000</v>
      </c>
      <c r="F7" s="256"/>
      <c r="G7" s="260">
        <v>45093.8</v>
      </c>
      <c r="H7" s="260">
        <f t="shared" si="0"/>
        <v>60125.066666666666</v>
      </c>
      <c r="I7" s="261">
        <v>0</v>
      </c>
      <c r="J7" s="94" t="s">
        <v>436</v>
      </c>
    </row>
    <row r="8" spans="1:10" ht="13.5" x14ac:dyDescent="0.35">
      <c r="A8" s="194" t="s">
        <v>27</v>
      </c>
      <c r="B8" s="196" t="s">
        <v>454</v>
      </c>
      <c r="C8" s="107">
        <v>1175177</v>
      </c>
      <c r="D8" s="182">
        <v>973430.16</v>
      </c>
      <c r="E8" s="140">
        <v>1195735</v>
      </c>
      <c r="F8" s="256"/>
      <c r="G8" s="260">
        <v>563132.4</v>
      </c>
      <c r="H8" s="260">
        <f t="shared" si="0"/>
        <v>750843.20000000007</v>
      </c>
      <c r="I8" s="266">
        <v>964246.05</v>
      </c>
      <c r="J8" s="254" t="s">
        <v>432</v>
      </c>
    </row>
    <row r="9" spans="1:10" ht="13.5" x14ac:dyDescent="0.35">
      <c r="A9" s="194" t="s">
        <v>28</v>
      </c>
      <c r="B9" s="196" t="s">
        <v>455</v>
      </c>
      <c r="C9" s="107">
        <v>611433.68000000005</v>
      </c>
      <c r="D9" s="182">
        <v>571260.03</v>
      </c>
      <c r="E9" s="140">
        <v>405033</v>
      </c>
      <c r="F9" s="256"/>
      <c r="G9" s="260">
        <v>386437.59</v>
      </c>
      <c r="H9" s="260">
        <f t="shared" si="0"/>
        <v>515250.12</v>
      </c>
      <c r="I9" s="263">
        <v>604246.05000000005</v>
      </c>
    </row>
    <row r="10" spans="1:10" ht="13.5" x14ac:dyDescent="0.35">
      <c r="A10" s="154" t="s">
        <v>30</v>
      </c>
      <c r="B10" s="196" t="s">
        <v>367</v>
      </c>
      <c r="C10" s="107">
        <v>154992.15</v>
      </c>
      <c r="D10" s="182">
        <v>88875</v>
      </c>
      <c r="E10" s="140">
        <v>79000</v>
      </c>
      <c r="F10" s="256"/>
      <c r="G10" s="260">
        <v>66459</v>
      </c>
      <c r="H10" s="260">
        <f>G10/9*12</f>
        <v>88612</v>
      </c>
      <c r="I10" s="263">
        <v>90000</v>
      </c>
      <c r="J10" s="94"/>
    </row>
    <row r="11" spans="1:10" ht="13.5" x14ac:dyDescent="0.35">
      <c r="A11" s="71" t="s">
        <v>32</v>
      </c>
      <c r="B11" s="196" t="s">
        <v>33</v>
      </c>
      <c r="C11" s="107">
        <v>502878.66</v>
      </c>
      <c r="D11" s="182">
        <v>466867.24</v>
      </c>
      <c r="E11" s="140">
        <v>459954</v>
      </c>
      <c r="F11" s="256"/>
      <c r="G11" s="260">
        <v>459149.3</v>
      </c>
      <c r="H11" s="260">
        <v>459149.3</v>
      </c>
      <c r="I11" s="260">
        <f>142490462*0.003884</f>
        <v>553432.95440799999</v>
      </c>
      <c r="J11" s="94" t="s">
        <v>481</v>
      </c>
    </row>
    <row r="12" spans="1:10" ht="14" thickBot="1" x14ac:dyDescent="0.4">
      <c r="A12" s="195" t="s">
        <v>377</v>
      </c>
      <c r="B12" s="131" t="s">
        <v>392</v>
      </c>
      <c r="C12" s="213">
        <v>50407.91</v>
      </c>
      <c r="D12" s="217">
        <v>60784.11</v>
      </c>
      <c r="E12" s="219">
        <v>50000</v>
      </c>
      <c r="F12" s="256"/>
      <c r="G12" s="260">
        <v>39607.79</v>
      </c>
      <c r="H12" s="260">
        <f>G12/9*12</f>
        <v>52810.386666666673</v>
      </c>
      <c r="I12" s="260">
        <v>50000</v>
      </c>
    </row>
    <row r="13" spans="1:10" ht="13.5" x14ac:dyDescent="0.35">
      <c r="A13" s="154">
        <v>166611</v>
      </c>
      <c r="B13" s="196" t="s">
        <v>399</v>
      </c>
      <c r="C13" s="107">
        <v>377267.36</v>
      </c>
      <c r="D13" s="182">
        <v>383622.44</v>
      </c>
      <c r="E13" s="140">
        <v>390000</v>
      </c>
      <c r="F13" s="256"/>
      <c r="G13" s="260">
        <v>194582.25</v>
      </c>
      <c r="H13" s="260">
        <f t="shared" si="0"/>
        <v>259443</v>
      </c>
      <c r="I13" s="263">
        <v>270000</v>
      </c>
    </row>
    <row r="14" spans="1:10" ht="14" thickBot="1" x14ac:dyDescent="0.4">
      <c r="A14" s="58"/>
      <c r="B14" s="153"/>
      <c r="C14" s="93"/>
      <c r="D14" s="94"/>
      <c r="E14"/>
      <c r="F14" s="256"/>
      <c r="G14" s="192"/>
      <c r="H14" s="192"/>
    </row>
    <row r="15" spans="1:10" ht="15.5" thickBot="1" x14ac:dyDescent="0.5">
      <c r="A15" s="66"/>
      <c r="B15" s="155" t="s">
        <v>428</v>
      </c>
      <c r="C15" s="239">
        <f>SUM(C3:C14)</f>
        <v>3211319.93</v>
      </c>
      <c r="D15" s="240">
        <f>SUM(D3:D14)</f>
        <v>2696683.32</v>
      </c>
      <c r="E15" s="241">
        <f>SUM(E3:E14)</f>
        <v>2644722</v>
      </c>
      <c r="F15" s="256"/>
      <c r="G15" s="263">
        <f>SUM(G3:G14)</f>
        <v>1771074.36</v>
      </c>
      <c r="H15" s="263">
        <f>SUM(H3:H14)</f>
        <v>2207038.3066666666</v>
      </c>
      <c r="I15" s="275">
        <f>SUM(I3:I14)</f>
        <v>2560223.0544079999</v>
      </c>
    </row>
    <row r="16" spans="1:10" ht="13.5" x14ac:dyDescent="0.35">
      <c r="A16" s="66"/>
      <c r="B16" s="153"/>
      <c r="C16" s="93"/>
      <c r="E16"/>
      <c r="F16" s="256"/>
    </row>
    <row r="17" spans="1:10" ht="13.5" x14ac:dyDescent="0.35">
      <c r="A17" s="202" t="s">
        <v>34</v>
      </c>
      <c r="B17" s="243" t="s">
        <v>35</v>
      </c>
      <c r="C17" s="95" t="s">
        <v>412</v>
      </c>
      <c r="D17" s="232" t="s">
        <v>416</v>
      </c>
      <c r="E17" s="233" t="s">
        <v>417</v>
      </c>
      <c r="F17" s="255"/>
      <c r="G17" s="233" t="s">
        <v>430</v>
      </c>
      <c r="H17" s="233" t="s">
        <v>419</v>
      </c>
      <c r="I17" s="265" t="s">
        <v>420</v>
      </c>
    </row>
    <row r="18" spans="1:10" ht="13.5" x14ac:dyDescent="0.35">
      <c r="A18" s="193" t="s">
        <v>36</v>
      </c>
      <c r="B18" s="196" t="s">
        <v>37</v>
      </c>
      <c r="C18" s="203">
        <v>76327.42</v>
      </c>
      <c r="D18" s="182">
        <v>73157.61</v>
      </c>
      <c r="E18" s="140">
        <v>76378</v>
      </c>
      <c r="F18" s="257"/>
      <c r="G18" s="260">
        <v>77246.66</v>
      </c>
      <c r="H18" s="261">
        <f>G18/9*12</f>
        <v>102995.54666666666</v>
      </c>
      <c r="I18" s="261">
        <f>H18*1.05</f>
        <v>108145.32399999999</v>
      </c>
      <c r="J18" s="94" t="s">
        <v>451</v>
      </c>
    </row>
    <row r="19" spans="1:10" ht="13.5" x14ac:dyDescent="0.35">
      <c r="A19" s="194" t="s">
        <v>38</v>
      </c>
      <c r="B19" s="205" t="s">
        <v>438</v>
      </c>
      <c r="C19" s="203">
        <v>48444.02</v>
      </c>
      <c r="D19" s="182">
        <v>48801.9</v>
      </c>
      <c r="E19" s="140">
        <v>53150</v>
      </c>
      <c r="F19" s="257"/>
      <c r="G19" s="260">
        <v>35123.449999999997</v>
      </c>
      <c r="H19" s="261">
        <f t="shared" ref="H19:H56" si="1">G19/9*12</f>
        <v>46831.266666666663</v>
      </c>
      <c r="I19" s="261">
        <f>H19*1.02</f>
        <v>47767.892</v>
      </c>
    </row>
    <row r="20" spans="1:10" ht="13.5" x14ac:dyDescent="0.35">
      <c r="A20" s="194" t="s">
        <v>40</v>
      </c>
      <c r="B20" s="196" t="s">
        <v>368</v>
      </c>
      <c r="C20" s="203">
        <v>0</v>
      </c>
      <c r="D20" s="182">
        <v>6</v>
      </c>
      <c r="E20" s="140"/>
      <c r="F20" s="256"/>
      <c r="G20" s="260">
        <v>72.510000000000005</v>
      </c>
      <c r="H20" s="261">
        <f t="shared" si="1"/>
        <v>96.68</v>
      </c>
      <c r="I20" s="261">
        <f t="shared" ref="I20:I56" si="2">H20*1.05</f>
        <v>101.51400000000001</v>
      </c>
      <c r="J20" s="228"/>
    </row>
    <row r="21" spans="1:10" ht="13.5" x14ac:dyDescent="0.35">
      <c r="A21" s="194" t="s">
        <v>42</v>
      </c>
      <c r="B21" s="196" t="s">
        <v>43</v>
      </c>
      <c r="C21" s="203">
        <v>2630.77</v>
      </c>
      <c r="D21" s="182">
        <v>7434.69</v>
      </c>
      <c r="E21" s="140">
        <v>5000</v>
      </c>
      <c r="F21" s="256"/>
      <c r="G21" s="260">
        <v>1412.29</v>
      </c>
      <c r="H21" s="261">
        <f t="shared" si="1"/>
        <v>1883.0533333333333</v>
      </c>
      <c r="I21" s="261">
        <f t="shared" si="2"/>
        <v>1977.2060000000001</v>
      </c>
      <c r="J21" s="228"/>
    </row>
    <row r="22" spans="1:10" ht="13.5" x14ac:dyDescent="0.35">
      <c r="A22" s="194" t="s">
        <v>44</v>
      </c>
      <c r="B22" s="196" t="s">
        <v>45</v>
      </c>
      <c r="C22" s="203">
        <v>5749.85</v>
      </c>
      <c r="D22" s="182">
        <v>6018.53</v>
      </c>
      <c r="E22" s="140">
        <v>7638</v>
      </c>
      <c r="F22" s="256"/>
      <c r="G22" s="260">
        <v>6511.44</v>
      </c>
      <c r="H22" s="261">
        <f t="shared" si="1"/>
        <v>8681.92</v>
      </c>
      <c r="I22" s="261">
        <f t="shared" si="2"/>
        <v>9116.0159999999996</v>
      </c>
      <c r="J22" s="228"/>
    </row>
    <row r="23" spans="1:10" ht="13.5" x14ac:dyDescent="0.35">
      <c r="A23" s="194" t="s">
        <v>46</v>
      </c>
      <c r="B23" s="196" t="s">
        <v>47</v>
      </c>
      <c r="C23" s="203">
        <v>3579.71</v>
      </c>
      <c r="D23" s="182">
        <v>3652.43</v>
      </c>
      <c r="E23" s="140">
        <v>5315</v>
      </c>
      <c r="F23" s="256"/>
      <c r="G23" s="260">
        <v>2648.27</v>
      </c>
      <c r="H23" s="261">
        <f t="shared" si="1"/>
        <v>3531.0266666666666</v>
      </c>
      <c r="I23" s="261">
        <f t="shared" si="2"/>
        <v>3707.578</v>
      </c>
      <c r="J23" s="228"/>
    </row>
    <row r="24" spans="1:10" ht="13.5" x14ac:dyDescent="0.35">
      <c r="A24" s="194" t="s">
        <v>48</v>
      </c>
      <c r="B24" s="196" t="s">
        <v>49</v>
      </c>
      <c r="C24" s="203">
        <v>21890.75</v>
      </c>
      <c r="D24" s="182">
        <v>25559.82</v>
      </c>
      <c r="E24" s="140">
        <v>30000</v>
      </c>
      <c r="F24" s="256"/>
      <c r="G24" s="260">
        <v>-449.87</v>
      </c>
      <c r="H24" s="261">
        <f t="shared" si="1"/>
        <v>-599.82666666666671</v>
      </c>
      <c r="I24" s="261">
        <f t="shared" si="2"/>
        <v>-629.8180000000001</v>
      </c>
      <c r="J24" s="228"/>
    </row>
    <row r="25" spans="1:10" ht="13.5" x14ac:dyDescent="0.35">
      <c r="A25" s="194" t="s">
        <v>50</v>
      </c>
      <c r="B25" s="205" t="s">
        <v>51</v>
      </c>
      <c r="C25" s="203">
        <v>5054.0200000000004</v>
      </c>
      <c r="D25" s="182">
        <v>4087.97</v>
      </c>
      <c r="E25" s="140">
        <v>5000</v>
      </c>
      <c r="F25" s="256"/>
      <c r="G25" s="260">
        <v>2442.37</v>
      </c>
      <c r="H25" s="261">
        <f t="shared" si="1"/>
        <v>3256.4933333333329</v>
      </c>
      <c r="I25" s="261">
        <f t="shared" si="2"/>
        <v>3419.3179999999998</v>
      </c>
      <c r="J25" s="228"/>
    </row>
    <row r="26" spans="1:10" ht="13.5" x14ac:dyDescent="0.35">
      <c r="A26" s="194" t="s">
        <v>52</v>
      </c>
      <c r="B26" s="196" t="s">
        <v>53</v>
      </c>
      <c r="C26" s="203">
        <v>14549.93</v>
      </c>
      <c r="D26" s="182">
        <v>16662.64</v>
      </c>
      <c r="E26" s="140">
        <v>20000</v>
      </c>
      <c r="F26" s="256"/>
      <c r="G26" s="260">
        <v>19448.95</v>
      </c>
      <c r="H26" s="261">
        <f t="shared" si="1"/>
        <v>25931.933333333334</v>
      </c>
      <c r="I26" s="261">
        <f t="shared" si="2"/>
        <v>27228.530000000002</v>
      </c>
      <c r="J26" s="228"/>
    </row>
    <row r="27" spans="1:10" ht="13.5" x14ac:dyDescent="0.35">
      <c r="A27" s="194" t="s">
        <v>54</v>
      </c>
      <c r="B27" s="196" t="s">
        <v>55</v>
      </c>
      <c r="C27" s="203">
        <v>186951.58</v>
      </c>
      <c r="D27" s="182">
        <v>166090.29999999999</v>
      </c>
      <c r="E27" s="140">
        <v>165000</v>
      </c>
      <c r="F27" s="256"/>
      <c r="G27" s="260">
        <v>132982.28</v>
      </c>
      <c r="H27" s="261">
        <f t="shared" si="1"/>
        <v>177309.70666666667</v>
      </c>
      <c r="I27" s="261">
        <f t="shared" si="2"/>
        <v>186175.19200000001</v>
      </c>
      <c r="J27" s="228"/>
    </row>
    <row r="28" spans="1:10" ht="13.5" x14ac:dyDescent="0.35">
      <c r="A28" s="194" t="s">
        <v>58</v>
      </c>
      <c r="B28" s="196" t="s">
        <v>422</v>
      </c>
      <c r="C28" s="203">
        <v>26956.61</v>
      </c>
      <c r="D28" s="182">
        <v>21761.43</v>
      </c>
      <c r="E28" s="140">
        <v>20000</v>
      </c>
      <c r="F28" s="256"/>
      <c r="G28" s="260">
        <v>18983.22</v>
      </c>
      <c r="H28" s="261">
        <f t="shared" si="1"/>
        <v>25310.960000000003</v>
      </c>
      <c r="I28" s="261">
        <f t="shared" si="2"/>
        <v>26576.508000000005</v>
      </c>
      <c r="J28" s="228"/>
    </row>
    <row r="29" spans="1:10" ht="13.5" x14ac:dyDescent="0.35">
      <c r="A29" s="194" t="s">
        <v>59</v>
      </c>
      <c r="B29" s="196" t="s">
        <v>60</v>
      </c>
      <c r="C29" s="203">
        <v>1176.5</v>
      </c>
      <c r="D29" s="182">
        <v>5660.32</v>
      </c>
      <c r="E29" s="140">
        <v>20000</v>
      </c>
      <c r="F29" s="256"/>
      <c r="G29" s="260">
        <v>1474</v>
      </c>
      <c r="H29" s="261">
        <f t="shared" si="1"/>
        <v>1965.3333333333333</v>
      </c>
      <c r="I29" s="261">
        <f t="shared" si="2"/>
        <v>2063.6</v>
      </c>
      <c r="J29" s="228"/>
    </row>
    <row r="30" spans="1:10" ht="13.5" x14ac:dyDescent="0.35">
      <c r="A30" s="194" t="s">
        <v>61</v>
      </c>
      <c r="B30" s="196" t="s">
        <v>62</v>
      </c>
      <c r="C30" s="203">
        <v>17630</v>
      </c>
      <c r="D30" s="182">
        <v>19970</v>
      </c>
      <c r="E30" s="140">
        <v>30000</v>
      </c>
      <c r="F30" s="256"/>
      <c r="G30" s="260">
        <v>20350</v>
      </c>
      <c r="H30" s="261">
        <f t="shared" si="1"/>
        <v>27133.333333333336</v>
      </c>
      <c r="I30" s="261">
        <f t="shared" si="2"/>
        <v>28490.000000000004</v>
      </c>
      <c r="J30" s="228"/>
    </row>
    <row r="31" spans="1:10" ht="13.5" x14ac:dyDescent="0.35">
      <c r="A31" s="194" t="s">
        <v>63</v>
      </c>
      <c r="B31" s="196" t="s">
        <v>423</v>
      </c>
      <c r="C31" s="203">
        <v>0</v>
      </c>
      <c r="D31" s="182">
        <v>0</v>
      </c>
      <c r="E31" s="140"/>
      <c r="F31" s="256"/>
      <c r="G31" s="260">
        <v>16382.88</v>
      </c>
      <c r="H31" s="261">
        <f t="shared" si="1"/>
        <v>21843.84</v>
      </c>
      <c r="I31" s="261">
        <v>10000</v>
      </c>
    </row>
    <row r="32" spans="1:10" ht="13.5" x14ac:dyDescent="0.35">
      <c r="A32" s="194" t="s">
        <v>65</v>
      </c>
      <c r="B32" s="196" t="s">
        <v>66</v>
      </c>
      <c r="C32" s="203">
        <v>5817</v>
      </c>
      <c r="D32" s="182">
        <v>0</v>
      </c>
      <c r="E32" s="140">
        <v>12000</v>
      </c>
      <c r="F32" s="256"/>
      <c r="G32" s="260">
        <v>5966</v>
      </c>
      <c r="H32" s="261">
        <f t="shared" si="1"/>
        <v>7954.666666666667</v>
      </c>
      <c r="I32" s="261">
        <f>H32*1.03</f>
        <v>8193.3066666666673</v>
      </c>
      <c r="J32" s="228"/>
    </row>
    <row r="33" spans="1:9" ht="13.5" x14ac:dyDescent="0.35">
      <c r="A33" s="194" t="s">
        <v>67</v>
      </c>
      <c r="B33" s="196" t="s">
        <v>68</v>
      </c>
      <c r="C33" s="203">
        <v>16869.78</v>
      </c>
      <c r="D33" s="186">
        <v>19297.48</v>
      </c>
      <c r="E33" s="270">
        <v>23810</v>
      </c>
      <c r="G33" s="262">
        <v>-20</v>
      </c>
      <c r="H33" s="261">
        <f t="shared" si="1"/>
        <v>-26.666666666666668</v>
      </c>
      <c r="I33" s="261">
        <v>0</v>
      </c>
    </row>
    <row r="34" spans="1:9" ht="13.5" x14ac:dyDescent="0.35">
      <c r="A34" s="194" t="s">
        <v>69</v>
      </c>
      <c r="B34" s="196" t="s">
        <v>70</v>
      </c>
      <c r="C34" s="203">
        <v>2642</v>
      </c>
      <c r="D34" s="186">
        <v>489</v>
      </c>
      <c r="E34" s="270">
        <v>3100</v>
      </c>
      <c r="G34" s="262">
        <v>0</v>
      </c>
      <c r="H34" s="261">
        <f t="shared" si="1"/>
        <v>0</v>
      </c>
      <c r="I34" s="261">
        <f t="shared" si="2"/>
        <v>0</v>
      </c>
    </row>
    <row r="35" spans="1:9" ht="13.5" x14ac:dyDescent="0.35">
      <c r="A35" s="194" t="s">
        <v>71</v>
      </c>
      <c r="B35" s="196" t="s">
        <v>72</v>
      </c>
      <c r="C35" s="203">
        <v>0</v>
      </c>
      <c r="D35" s="182">
        <v>3277</v>
      </c>
      <c r="E35" s="140">
        <v>3277</v>
      </c>
      <c r="F35" s="256"/>
      <c r="G35" s="260">
        <v>0</v>
      </c>
      <c r="H35" s="261">
        <f t="shared" si="1"/>
        <v>0</v>
      </c>
      <c r="I35" s="261">
        <f t="shared" si="2"/>
        <v>0</v>
      </c>
    </row>
    <row r="36" spans="1:9" ht="13.5" x14ac:dyDescent="0.35">
      <c r="A36" s="194" t="s">
        <v>73</v>
      </c>
      <c r="B36" s="196" t="s">
        <v>74</v>
      </c>
      <c r="C36" s="203">
        <v>154.5</v>
      </c>
      <c r="D36" s="186">
        <v>1255</v>
      </c>
      <c r="E36" s="270"/>
      <c r="G36" s="262">
        <v>544.5</v>
      </c>
      <c r="H36" s="261">
        <f t="shared" si="1"/>
        <v>726</v>
      </c>
      <c r="I36" s="263">
        <v>0</v>
      </c>
    </row>
    <row r="37" spans="1:9" ht="13.5" x14ac:dyDescent="0.35">
      <c r="A37" s="194">
        <v>610280</v>
      </c>
      <c r="B37" s="196" t="s">
        <v>346</v>
      </c>
      <c r="C37" s="203">
        <v>3125</v>
      </c>
      <c r="D37" s="182">
        <v>154.5</v>
      </c>
      <c r="E37" s="140">
        <v>1000</v>
      </c>
      <c r="F37" s="256"/>
      <c r="G37" s="260">
        <v>0</v>
      </c>
      <c r="H37" s="261">
        <f t="shared" si="1"/>
        <v>0</v>
      </c>
      <c r="I37" s="261">
        <f t="shared" si="2"/>
        <v>0</v>
      </c>
    </row>
    <row r="38" spans="1:9" ht="13.5" x14ac:dyDescent="0.35">
      <c r="A38" s="194" t="s">
        <v>75</v>
      </c>
      <c r="B38" s="196" t="s">
        <v>76</v>
      </c>
      <c r="C38" s="203">
        <v>611.69000000000005</v>
      </c>
      <c r="D38" s="182">
        <v>1023.49</v>
      </c>
      <c r="E38" s="140">
        <v>300</v>
      </c>
      <c r="F38" s="256"/>
      <c r="G38" s="260">
        <v>279.2</v>
      </c>
      <c r="H38" s="261">
        <f t="shared" si="1"/>
        <v>372.26666666666665</v>
      </c>
      <c r="I38" s="261">
        <f>H38*1.1</f>
        <v>409.49333333333334</v>
      </c>
    </row>
    <row r="39" spans="1:9" ht="13.5" x14ac:dyDescent="0.35">
      <c r="A39" s="194" t="s">
        <v>77</v>
      </c>
      <c r="B39" s="196" t="s">
        <v>78</v>
      </c>
      <c r="C39" s="203">
        <v>0</v>
      </c>
      <c r="D39" s="182">
        <v>0</v>
      </c>
      <c r="E39" s="140">
        <v>0</v>
      </c>
      <c r="F39" s="256"/>
      <c r="G39" s="260">
        <v>927.78</v>
      </c>
      <c r="H39" s="261">
        <f t="shared" si="1"/>
        <v>1237.04</v>
      </c>
      <c r="I39" s="261">
        <v>0</v>
      </c>
    </row>
    <row r="40" spans="1:9" ht="13.5" x14ac:dyDescent="0.35">
      <c r="A40" s="194" t="s">
        <v>79</v>
      </c>
      <c r="B40" s="196" t="s">
        <v>80</v>
      </c>
      <c r="C40" s="203">
        <v>1811.85</v>
      </c>
      <c r="D40" s="182">
        <v>770.8</v>
      </c>
      <c r="E40" s="140">
        <v>2500</v>
      </c>
      <c r="F40" s="256"/>
      <c r="G40" s="260">
        <v>0</v>
      </c>
      <c r="H40" s="261">
        <f t="shared" si="1"/>
        <v>0</v>
      </c>
      <c r="I40" s="261">
        <v>500</v>
      </c>
    </row>
    <row r="41" spans="1:9" ht="13.5" x14ac:dyDescent="0.35">
      <c r="A41" s="194" t="s">
        <v>81</v>
      </c>
      <c r="B41" s="196" t="s">
        <v>82</v>
      </c>
      <c r="C41" s="203">
        <v>420</v>
      </c>
      <c r="D41" s="182">
        <v>2279.7600000000002</v>
      </c>
      <c r="E41" s="140">
        <v>2000</v>
      </c>
      <c r="F41" s="256"/>
      <c r="G41" s="260">
        <v>664.98</v>
      </c>
      <c r="H41" s="261">
        <f t="shared" si="1"/>
        <v>886.6400000000001</v>
      </c>
      <c r="I41" s="261">
        <f t="shared" si="2"/>
        <v>930.97200000000009</v>
      </c>
    </row>
    <row r="42" spans="1:9" ht="13.5" x14ac:dyDescent="0.35">
      <c r="A42" s="194" t="s">
        <v>83</v>
      </c>
      <c r="B42" s="196" t="s">
        <v>84</v>
      </c>
      <c r="C42" s="203">
        <v>3057.51</v>
      </c>
      <c r="D42" s="182">
        <v>3702.66</v>
      </c>
      <c r="E42" s="140">
        <v>4000</v>
      </c>
      <c r="F42" s="256"/>
      <c r="G42" s="260">
        <v>1951.01</v>
      </c>
      <c r="H42" s="261">
        <f t="shared" si="1"/>
        <v>2601.3466666666668</v>
      </c>
      <c r="I42" s="261">
        <f t="shared" si="2"/>
        <v>2731.4140000000002</v>
      </c>
    </row>
    <row r="43" spans="1:9" ht="13.5" x14ac:dyDescent="0.35">
      <c r="A43" s="194" t="s">
        <v>85</v>
      </c>
      <c r="B43" s="196" t="s">
        <v>86</v>
      </c>
      <c r="C43" s="203">
        <v>11757.02</v>
      </c>
      <c r="D43" s="182">
        <v>13113.56</v>
      </c>
      <c r="E43" s="140">
        <v>13500</v>
      </c>
      <c r="F43" s="256"/>
      <c r="G43" s="260">
        <v>8945.48</v>
      </c>
      <c r="H43" s="261">
        <f t="shared" si="1"/>
        <v>11927.306666666667</v>
      </c>
      <c r="I43" s="261">
        <f t="shared" si="2"/>
        <v>12523.672</v>
      </c>
    </row>
    <row r="44" spans="1:9" ht="13.5" x14ac:dyDescent="0.35">
      <c r="A44" s="194" t="s">
        <v>87</v>
      </c>
      <c r="B44" s="196" t="s">
        <v>88</v>
      </c>
      <c r="C44" s="203">
        <v>1578.59</v>
      </c>
      <c r="D44" s="182">
        <v>1322.06</v>
      </c>
      <c r="E44" s="140">
        <v>1800</v>
      </c>
      <c r="F44" s="256"/>
      <c r="G44" s="260">
        <v>1151.96</v>
      </c>
      <c r="H44" s="261">
        <f t="shared" si="1"/>
        <v>1535.9466666666667</v>
      </c>
      <c r="I44" s="261">
        <f t="shared" si="2"/>
        <v>1612.7440000000001</v>
      </c>
    </row>
    <row r="45" spans="1:9" ht="13.5" x14ac:dyDescent="0.35">
      <c r="A45" s="194" t="s">
        <v>91</v>
      </c>
      <c r="B45" s="196" t="s">
        <v>92</v>
      </c>
      <c r="C45" s="203">
        <v>2845.3</v>
      </c>
      <c r="D45" s="182">
        <v>2628.77</v>
      </c>
      <c r="E45" s="140">
        <v>2500</v>
      </c>
      <c r="F45" s="256"/>
      <c r="G45" s="260">
        <v>2099.6799999999998</v>
      </c>
      <c r="H45" s="261">
        <f t="shared" si="1"/>
        <v>2799.5733333333328</v>
      </c>
      <c r="I45" s="261">
        <f t="shared" si="2"/>
        <v>2939.5519999999997</v>
      </c>
    </row>
    <row r="46" spans="1:9" ht="13.5" x14ac:dyDescent="0.35">
      <c r="A46" s="194" t="s">
        <v>93</v>
      </c>
      <c r="B46" s="196" t="s">
        <v>94</v>
      </c>
      <c r="C46" s="203">
        <v>2102.34</v>
      </c>
      <c r="D46" s="186">
        <v>3028.23</v>
      </c>
      <c r="E46" s="140">
        <v>3000</v>
      </c>
      <c r="F46" s="256"/>
      <c r="G46" s="260">
        <v>3803.65</v>
      </c>
      <c r="H46" s="261">
        <f t="shared" si="1"/>
        <v>5071.5333333333338</v>
      </c>
      <c r="I46" s="261">
        <f>D46</f>
        <v>3028.23</v>
      </c>
    </row>
    <row r="47" spans="1:9" ht="13.5" x14ac:dyDescent="0.35">
      <c r="A47" s="194" t="s">
        <v>95</v>
      </c>
      <c r="B47" s="196" t="s">
        <v>96</v>
      </c>
      <c r="C47" s="203">
        <v>154.88999999999999</v>
      </c>
      <c r="D47" s="182">
        <v>873.2</v>
      </c>
      <c r="E47" s="140">
        <v>500</v>
      </c>
      <c r="F47" s="256"/>
      <c r="G47" s="260">
        <v>1288.78</v>
      </c>
      <c r="H47" s="261">
        <f t="shared" si="1"/>
        <v>1718.3733333333334</v>
      </c>
      <c r="I47" s="261">
        <f>H47*1.01</f>
        <v>1735.5570666666667</v>
      </c>
    </row>
    <row r="48" spans="1:9" ht="13.5" x14ac:dyDescent="0.35">
      <c r="A48" s="194" t="s">
        <v>97</v>
      </c>
      <c r="B48" s="196" t="s">
        <v>370</v>
      </c>
      <c r="C48" s="203">
        <v>20</v>
      </c>
      <c r="D48" s="182">
        <v>0</v>
      </c>
      <c r="E48" s="140">
        <v>500</v>
      </c>
      <c r="F48" s="256"/>
      <c r="G48" s="260">
        <v>268.64999999999998</v>
      </c>
      <c r="H48" s="261">
        <f t="shared" si="1"/>
        <v>358.2</v>
      </c>
      <c r="I48" s="261">
        <f t="shared" si="2"/>
        <v>376.11</v>
      </c>
    </row>
    <row r="49" spans="1:9" ht="13.5" x14ac:dyDescent="0.35">
      <c r="A49" s="194" t="s">
        <v>99</v>
      </c>
      <c r="B49" s="196" t="s">
        <v>100</v>
      </c>
      <c r="C49" s="203">
        <v>77.14</v>
      </c>
      <c r="D49" s="182">
        <v>18.809999999999999</v>
      </c>
      <c r="E49" s="140">
        <v>100</v>
      </c>
      <c r="F49" s="256"/>
      <c r="G49" s="260">
        <v>164.97</v>
      </c>
      <c r="H49" s="261">
        <f t="shared" si="1"/>
        <v>219.95999999999998</v>
      </c>
      <c r="I49" s="261">
        <f>H49*1.01</f>
        <v>222.15959999999998</v>
      </c>
    </row>
    <row r="50" spans="1:9" ht="13.5" x14ac:dyDescent="0.35">
      <c r="A50" s="194" t="s">
        <v>101</v>
      </c>
      <c r="B50" s="196" t="s">
        <v>102</v>
      </c>
      <c r="C50" s="203">
        <v>5</v>
      </c>
      <c r="D50" s="182">
        <v>178</v>
      </c>
      <c r="E50" s="140">
        <v>600</v>
      </c>
      <c r="F50" s="256"/>
      <c r="G50" s="260">
        <v>444</v>
      </c>
      <c r="H50" s="261">
        <f t="shared" si="1"/>
        <v>592</v>
      </c>
      <c r="I50" s="261">
        <f t="shared" si="2"/>
        <v>621.6</v>
      </c>
    </row>
    <row r="51" spans="1:9" ht="13.5" x14ac:dyDescent="0.35">
      <c r="A51" s="194" t="s">
        <v>105</v>
      </c>
      <c r="B51" s="196" t="s">
        <v>106</v>
      </c>
      <c r="C51" s="203">
        <v>23.15</v>
      </c>
      <c r="D51" s="182">
        <v>336.33</v>
      </c>
      <c r="E51" s="140">
        <v>200</v>
      </c>
      <c r="F51" s="256"/>
      <c r="G51" s="260">
        <v>161.08000000000001</v>
      </c>
      <c r="H51" s="261">
        <f t="shared" si="1"/>
        <v>214.77333333333337</v>
      </c>
      <c r="I51" s="261">
        <f t="shared" si="2"/>
        <v>225.51200000000006</v>
      </c>
    </row>
    <row r="52" spans="1:9" ht="13.5" x14ac:dyDescent="0.35">
      <c r="A52" s="194" t="s">
        <v>107</v>
      </c>
      <c r="B52" s="196" t="s">
        <v>108</v>
      </c>
      <c r="C52" s="203">
        <v>7053.75</v>
      </c>
      <c r="D52" s="182">
        <v>21503.72</v>
      </c>
      <c r="E52" s="140">
        <v>7500</v>
      </c>
      <c r="F52" s="256"/>
      <c r="G52" s="260">
        <v>8975.5300000000007</v>
      </c>
      <c r="H52" s="261">
        <f t="shared" si="1"/>
        <v>11967.373333333333</v>
      </c>
      <c r="I52" s="261">
        <f t="shared" si="2"/>
        <v>12565.742</v>
      </c>
    </row>
    <row r="53" spans="1:9" ht="13.5" x14ac:dyDescent="0.35">
      <c r="A53" s="194" t="s">
        <v>113</v>
      </c>
      <c r="B53" s="196" t="s">
        <v>114</v>
      </c>
      <c r="C53" s="203">
        <v>200</v>
      </c>
      <c r="D53" s="182">
        <v>200</v>
      </c>
      <c r="E53" s="140">
        <v>300</v>
      </c>
      <c r="F53" s="256"/>
      <c r="G53" s="260">
        <v>200</v>
      </c>
      <c r="H53" s="261">
        <f t="shared" si="1"/>
        <v>266.66666666666663</v>
      </c>
      <c r="I53" s="261">
        <f t="shared" si="2"/>
        <v>280</v>
      </c>
    </row>
    <row r="54" spans="1:9" ht="13.5" x14ac:dyDescent="0.35">
      <c r="A54" s="194" t="s">
        <v>115</v>
      </c>
      <c r="B54" s="196" t="s">
        <v>116</v>
      </c>
      <c r="C54" s="203">
        <v>53124.12</v>
      </c>
      <c r="D54" s="182">
        <v>55500.84</v>
      </c>
      <c r="E54" s="140">
        <v>55000</v>
      </c>
      <c r="F54" s="256"/>
      <c r="G54" s="260">
        <v>36386.239999999998</v>
      </c>
      <c r="H54" s="261">
        <f t="shared" si="1"/>
        <v>48514.986666666664</v>
      </c>
      <c r="I54" s="261">
        <f>H54</f>
        <v>48514.986666666664</v>
      </c>
    </row>
    <row r="55" spans="1:9" ht="13.5" x14ac:dyDescent="0.35">
      <c r="A55" s="194" t="s">
        <v>117</v>
      </c>
      <c r="B55" s="196" t="s">
        <v>347</v>
      </c>
      <c r="C55" s="203">
        <v>33184.199999999997</v>
      </c>
      <c r="D55" s="182">
        <v>30711.84</v>
      </c>
      <c r="E55" s="140">
        <v>30712</v>
      </c>
      <c r="F55" s="256"/>
      <c r="G55" s="260">
        <v>19060</v>
      </c>
      <c r="H55" s="261">
        <f t="shared" si="1"/>
        <v>25413.333333333336</v>
      </c>
      <c r="I55" s="261">
        <f t="shared" si="2"/>
        <v>26684.000000000004</v>
      </c>
    </row>
    <row r="56" spans="1:9" ht="14" thickBot="1" x14ac:dyDescent="0.4">
      <c r="A56" s="199" t="s">
        <v>118</v>
      </c>
      <c r="B56" s="196" t="s">
        <v>119</v>
      </c>
      <c r="C56" s="215">
        <v>10620.72</v>
      </c>
      <c r="D56" s="183">
        <v>6186.12</v>
      </c>
      <c r="E56" s="141">
        <v>6200</v>
      </c>
      <c r="F56" s="256"/>
      <c r="G56" s="260">
        <v>4707.2</v>
      </c>
      <c r="H56" s="261">
        <f t="shared" si="1"/>
        <v>6276.2666666666664</v>
      </c>
      <c r="I56" s="261">
        <f t="shared" si="2"/>
        <v>6590.08</v>
      </c>
    </row>
    <row r="57" spans="1:9" ht="14" thickBot="1" x14ac:dyDescent="0.4">
      <c r="A57" s="193"/>
      <c r="B57" s="82"/>
      <c r="C57" s="214">
        <f>SUM(C18:C56)</f>
        <v>568196.71</v>
      </c>
      <c r="D57" s="145">
        <f>SUM(D18:D56)</f>
        <v>566714.80999999994</v>
      </c>
      <c r="E57" s="146">
        <f>SUM(E18:E56)</f>
        <v>611880</v>
      </c>
      <c r="F57" s="256"/>
      <c r="G57" s="266">
        <f>SUM(G18:G56)</f>
        <v>432599.14000000007</v>
      </c>
      <c r="H57" s="264">
        <f>SUM(H18:H56)</f>
        <v>576798.85333333351</v>
      </c>
      <c r="I57" s="264">
        <f>SUM(I18:I56)</f>
        <v>584823.99133333331</v>
      </c>
    </row>
    <row r="58" spans="1:9" ht="13.5" x14ac:dyDescent="0.35">
      <c r="A58" s="229"/>
      <c r="B58" s="82"/>
      <c r="C58" s="103"/>
      <c r="D58" s="244"/>
      <c r="E58" s="238"/>
      <c r="F58" s="256"/>
      <c r="G58" s="192"/>
      <c r="H58" s="192"/>
    </row>
    <row r="59" spans="1:9" ht="13.5" x14ac:dyDescent="0.35">
      <c r="A59" s="201" t="s">
        <v>124</v>
      </c>
      <c r="B59" s="208" t="s">
        <v>125</v>
      </c>
      <c r="C59" s="95" t="s">
        <v>412</v>
      </c>
      <c r="D59" s="232" t="s">
        <v>416</v>
      </c>
      <c r="E59" s="233" t="s">
        <v>417</v>
      </c>
      <c r="F59" s="255"/>
      <c r="G59" s="233" t="s">
        <v>430</v>
      </c>
      <c r="H59" s="233" t="s">
        <v>419</v>
      </c>
      <c r="I59" s="265" t="s">
        <v>420</v>
      </c>
    </row>
    <row r="60" spans="1:9" ht="13.5" x14ac:dyDescent="0.35">
      <c r="A60" s="193" t="s">
        <v>126</v>
      </c>
      <c r="B60" s="196" t="s">
        <v>127</v>
      </c>
      <c r="C60" s="204">
        <v>76898.240000000005</v>
      </c>
      <c r="D60" s="182">
        <v>69330.720000000001</v>
      </c>
      <c r="E60" s="140">
        <v>49920</v>
      </c>
      <c r="F60" s="257"/>
      <c r="G60" s="260">
        <v>54789.09</v>
      </c>
      <c r="H60" s="260">
        <f>G60/9*12</f>
        <v>73052.12</v>
      </c>
      <c r="I60" s="261">
        <f>H60*1.03</f>
        <v>75243.683600000004</v>
      </c>
    </row>
    <row r="61" spans="1:9" ht="13.5" x14ac:dyDescent="0.35">
      <c r="A61" s="194" t="s">
        <v>132</v>
      </c>
      <c r="B61" s="196" t="s">
        <v>372</v>
      </c>
      <c r="C61" s="203">
        <v>5556.95</v>
      </c>
      <c r="D61" s="182">
        <v>7504.4</v>
      </c>
      <c r="E61" s="140">
        <v>4992</v>
      </c>
      <c r="F61" s="256"/>
      <c r="G61" s="260">
        <v>4335</v>
      </c>
      <c r="H61" s="260">
        <f t="shared" ref="H61:H73" si="3">G61/9*12</f>
        <v>5780</v>
      </c>
      <c r="I61" s="261">
        <f t="shared" ref="I61:I72" si="4">H61*1.05</f>
        <v>6069</v>
      </c>
    </row>
    <row r="62" spans="1:9" ht="13.5" x14ac:dyDescent="0.35">
      <c r="A62" s="194" t="s">
        <v>135</v>
      </c>
      <c r="B62" s="196" t="s">
        <v>136</v>
      </c>
      <c r="C62" s="203">
        <v>21596.32</v>
      </c>
      <c r="D62" s="182">
        <v>23259.73</v>
      </c>
      <c r="E62" s="140">
        <v>30000</v>
      </c>
      <c r="F62" s="256"/>
      <c r="G62" s="260">
        <v>24469.31</v>
      </c>
      <c r="H62" s="260">
        <f t="shared" si="3"/>
        <v>32625.746666666666</v>
      </c>
      <c r="I62" s="261">
        <f t="shared" si="4"/>
        <v>34257.034</v>
      </c>
    </row>
    <row r="63" spans="1:9" ht="13.5" x14ac:dyDescent="0.35">
      <c r="A63" s="194" t="s">
        <v>137</v>
      </c>
      <c r="B63" s="196" t="s">
        <v>138</v>
      </c>
      <c r="C63" s="203">
        <v>6877.05</v>
      </c>
      <c r="D63" s="182">
        <v>5960.08</v>
      </c>
      <c r="E63" s="140">
        <v>7000</v>
      </c>
      <c r="F63" s="256"/>
      <c r="G63" s="260">
        <v>5985.96</v>
      </c>
      <c r="H63" s="260">
        <f t="shared" si="3"/>
        <v>7981.2800000000007</v>
      </c>
      <c r="I63" s="261">
        <f t="shared" si="4"/>
        <v>8380.344000000001</v>
      </c>
    </row>
    <row r="64" spans="1:9" ht="13.5" x14ac:dyDescent="0.35">
      <c r="A64" s="194" t="s">
        <v>139</v>
      </c>
      <c r="B64" s="196" t="s">
        <v>140</v>
      </c>
      <c r="C64" s="203">
        <v>4326.22</v>
      </c>
      <c r="D64" s="182">
        <v>4314.93</v>
      </c>
      <c r="E64" s="140">
        <v>5000</v>
      </c>
      <c r="F64" s="256"/>
      <c r="G64" s="260">
        <v>3569.4</v>
      </c>
      <c r="H64" s="260">
        <f t="shared" si="3"/>
        <v>4759.2000000000007</v>
      </c>
      <c r="I64" s="261">
        <f>H64</f>
        <v>4759.2000000000007</v>
      </c>
    </row>
    <row r="65" spans="1:10" ht="13.5" x14ac:dyDescent="0.35">
      <c r="A65" s="194" t="s">
        <v>141</v>
      </c>
      <c r="B65" s="196" t="s">
        <v>142</v>
      </c>
      <c r="C65" s="203">
        <v>3687.5</v>
      </c>
      <c r="D65" s="182">
        <v>4700</v>
      </c>
      <c r="E65" s="140">
        <v>4800</v>
      </c>
      <c r="F65" s="256"/>
      <c r="G65" s="260">
        <v>3125</v>
      </c>
      <c r="H65" s="260">
        <f t="shared" si="3"/>
        <v>4166.666666666667</v>
      </c>
      <c r="I65" s="261">
        <f>H65</f>
        <v>4166.666666666667</v>
      </c>
    </row>
    <row r="66" spans="1:10" ht="13.5" x14ac:dyDescent="0.35">
      <c r="A66" s="194" t="s">
        <v>143</v>
      </c>
      <c r="B66" s="196" t="s">
        <v>144</v>
      </c>
      <c r="C66" s="203">
        <v>14307.01</v>
      </c>
      <c r="D66" s="182">
        <v>15451.19</v>
      </c>
      <c r="E66" s="140">
        <v>14000</v>
      </c>
      <c r="F66" s="256"/>
      <c r="G66" s="260">
        <v>11855.77</v>
      </c>
      <c r="H66" s="260">
        <f t="shared" si="3"/>
        <v>15807.693333333333</v>
      </c>
      <c r="I66" s="261">
        <f>H66</f>
        <v>15807.693333333333</v>
      </c>
    </row>
    <row r="67" spans="1:10" ht="13.5" x14ac:dyDescent="0.35">
      <c r="A67" s="194" t="s">
        <v>145</v>
      </c>
      <c r="B67" s="196" t="s">
        <v>146</v>
      </c>
      <c r="C67" s="203">
        <v>5415.72</v>
      </c>
      <c r="D67" s="182">
        <v>3035.38</v>
      </c>
      <c r="E67" s="140">
        <v>5000</v>
      </c>
      <c r="F67" s="256"/>
      <c r="G67" s="260">
        <v>1074.81</v>
      </c>
      <c r="H67" s="260">
        <f t="shared" si="3"/>
        <v>1433.08</v>
      </c>
      <c r="I67" s="261">
        <f t="shared" si="4"/>
        <v>1504.7339999999999</v>
      </c>
    </row>
    <row r="68" spans="1:10" ht="13.5" x14ac:dyDescent="0.35">
      <c r="A68" s="194" t="s">
        <v>147</v>
      </c>
      <c r="B68" s="196" t="s">
        <v>373</v>
      </c>
      <c r="C68" s="203">
        <v>5543.11</v>
      </c>
      <c r="D68" s="182">
        <v>3402.28</v>
      </c>
      <c r="E68" s="140">
        <v>3500</v>
      </c>
      <c r="F68" s="256"/>
      <c r="G68" s="260">
        <v>1619.11</v>
      </c>
      <c r="H68" s="260">
        <f t="shared" si="3"/>
        <v>2158.8133333333335</v>
      </c>
      <c r="I68" s="261">
        <f t="shared" si="4"/>
        <v>2266.7540000000004</v>
      </c>
    </row>
    <row r="69" spans="1:10" ht="13.5" x14ac:dyDescent="0.35">
      <c r="A69" s="194" t="s">
        <v>149</v>
      </c>
      <c r="B69" s="196" t="s">
        <v>150</v>
      </c>
      <c r="C69" s="203">
        <v>9779.02</v>
      </c>
      <c r="D69" s="182">
        <v>7865.89</v>
      </c>
      <c r="E69" s="140">
        <v>8000</v>
      </c>
      <c r="F69" s="256"/>
      <c r="G69" s="260">
        <v>5807</v>
      </c>
      <c r="H69" s="260">
        <f t="shared" si="3"/>
        <v>7742.6666666666661</v>
      </c>
      <c r="I69" s="261">
        <f t="shared" si="4"/>
        <v>8129.7999999999993</v>
      </c>
    </row>
    <row r="70" spans="1:10" ht="13.5" x14ac:dyDescent="0.35">
      <c r="A70" s="194" t="s">
        <v>151</v>
      </c>
      <c r="B70" s="196" t="s">
        <v>152</v>
      </c>
      <c r="C70" s="203">
        <v>3268.32</v>
      </c>
      <c r="D70" s="182">
        <v>2190.48</v>
      </c>
      <c r="E70" s="140">
        <v>1200</v>
      </c>
      <c r="F70" s="256"/>
      <c r="G70" s="260">
        <v>781.16</v>
      </c>
      <c r="H70" s="260">
        <f t="shared" si="3"/>
        <v>1041.5466666666666</v>
      </c>
      <c r="I70" s="261">
        <v>0</v>
      </c>
      <c r="J70" s="94" t="s">
        <v>437</v>
      </c>
    </row>
    <row r="71" spans="1:10" ht="13.5" x14ac:dyDescent="0.35">
      <c r="A71" s="194" t="s">
        <v>153</v>
      </c>
      <c r="B71" s="196" t="s">
        <v>120</v>
      </c>
      <c r="C71" s="203">
        <v>0</v>
      </c>
      <c r="D71" s="182">
        <v>87.87</v>
      </c>
      <c r="E71" s="140">
        <v>500</v>
      </c>
      <c r="F71" s="256"/>
      <c r="G71" s="260">
        <v>0</v>
      </c>
      <c r="H71" s="260">
        <f t="shared" si="3"/>
        <v>0</v>
      </c>
      <c r="I71" s="261">
        <f t="shared" si="4"/>
        <v>0</v>
      </c>
    </row>
    <row r="72" spans="1:10" ht="13.5" x14ac:dyDescent="0.35">
      <c r="A72" s="194" t="s">
        <v>154</v>
      </c>
      <c r="B72" s="196" t="s">
        <v>121</v>
      </c>
      <c r="C72" s="203">
        <v>2319.38</v>
      </c>
      <c r="D72" s="182">
        <v>610.63</v>
      </c>
      <c r="E72" s="140">
        <v>1300</v>
      </c>
      <c r="F72" s="256"/>
      <c r="G72" s="260">
        <v>1103.22</v>
      </c>
      <c r="H72" s="260">
        <f t="shared" si="3"/>
        <v>1470.96</v>
      </c>
      <c r="I72" s="261">
        <f t="shared" si="4"/>
        <v>1544.508</v>
      </c>
    </row>
    <row r="73" spans="1:10" ht="14" thickBot="1" x14ac:dyDescent="0.4">
      <c r="A73" s="194" t="s">
        <v>155</v>
      </c>
      <c r="B73" s="211" t="s">
        <v>156</v>
      </c>
      <c r="C73" s="203">
        <v>3687.16</v>
      </c>
      <c r="D73" s="182">
        <v>2274.35</v>
      </c>
      <c r="E73" s="140">
        <v>2400</v>
      </c>
      <c r="F73" s="256"/>
      <c r="G73" s="260">
        <v>6769.26</v>
      </c>
      <c r="H73" s="260">
        <f t="shared" si="3"/>
        <v>9025.68</v>
      </c>
      <c r="I73" s="261">
        <v>3000</v>
      </c>
      <c r="J73" s="94" t="s">
        <v>442</v>
      </c>
    </row>
    <row r="74" spans="1:10" ht="14" thickBot="1" x14ac:dyDescent="0.4">
      <c r="A74" s="193"/>
      <c r="B74" s="82"/>
      <c r="C74" s="214">
        <f>SUM(C60:C73)</f>
        <v>163262</v>
      </c>
      <c r="D74" s="147">
        <f>SUM(D60:D73)</f>
        <v>149987.93000000002</v>
      </c>
      <c r="E74" s="146">
        <f>SUM(E60:E73)</f>
        <v>137612</v>
      </c>
      <c r="F74" s="256"/>
      <c r="G74" s="260">
        <f>SUM(G60:G73)</f>
        <v>125284.09</v>
      </c>
      <c r="H74" s="267">
        <f>SUM(H60:H73)</f>
        <v>167045.45333333328</v>
      </c>
      <c r="I74" s="261">
        <f>SUM(I60:I73)</f>
        <v>165129.41759999996</v>
      </c>
    </row>
    <row r="75" spans="1:10" ht="13.5" x14ac:dyDescent="0.35">
      <c r="A75" s="58"/>
      <c r="B75" s="87"/>
      <c r="C75" s="94"/>
      <c r="E75"/>
      <c r="F75" s="256"/>
      <c r="G75" s="191"/>
      <c r="H75" s="191"/>
    </row>
    <row r="76" spans="1:10" ht="13.5" x14ac:dyDescent="0.35">
      <c r="A76" s="209" t="s">
        <v>158</v>
      </c>
      <c r="B76" s="208" t="s">
        <v>159</v>
      </c>
      <c r="C76" s="95" t="s">
        <v>412</v>
      </c>
      <c r="D76" s="232" t="s">
        <v>416</v>
      </c>
      <c r="E76" s="233" t="s">
        <v>417</v>
      </c>
      <c r="F76" s="255"/>
      <c r="G76" s="233" t="s">
        <v>430</v>
      </c>
      <c r="H76" s="233" t="s">
        <v>419</v>
      </c>
      <c r="I76" s="265" t="s">
        <v>420</v>
      </c>
    </row>
    <row r="77" spans="1:10" ht="13.5" x14ac:dyDescent="0.35">
      <c r="A77" s="194" t="s">
        <v>161</v>
      </c>
      <c r="B77" s="196" t="s">
        <v>129</v>
      </c>
      <c r="C77" s="204">
        <v>66629.63</v>
      </c>
      <c r="D77" s="182">
        <v>52863.46</v>
      </c>
      <c r="E77" s="140">
        <v>67600</v>
      </c>
      <c r="F77" s="257"/>
      <c r="G77" s="260">
        <v>38663.910000000003</v>
      </c>
      <c r="H77" s="260">
        <f>G77/9*12</f>
        <v>51551.880000000005</v>
      </c>
      <c r="I77" s="261">
        <f>H77*1.02</f>
        <v>52582.917600000008</v>
      </c>
    </row>
    <row r="78" spans="1:10" ht="13.5" x14ac:dyDescent="0.35">
      <c r="A78" s="194" t="s">
        <v>163</v>
      </c>
      <c r="B78" s="196" t="s">
        <v>164</v>
      </c>
      <c r="C78" s="203">
        <v>5096.9399999999996</v>
      </c>
      <c r="D78" s="182">
        <v>3825.75</v>
      </c>
      <c r="E78" s="140">
        <v>6760</v>
      </c>
      <c r="F78" s="256"/>
      <c r="G78" s="260">
        <v>2759.42</v>
      </c>
      <c r="H78" s="260">
        <f t="shared" ref="H78:H80" si="5">G78/9*12</f>
        <v>3679.2266666666665</v>
      </c>
      <c r="I78" s="261">
        <f t="shared" ref="I78:I80" si="6">H78*1.05</f>
        <v>3863.1880000000001</v>
      </c>
    </row>
    <row r="79" spans="1:10" ht="13.5" x14ac:dyDescent="0.35">
      <c r="A79" s="194" t="s">
        <v>169</v>
      </c>
      <c r="B79" s="196" t="s">
        <v>150</v>
      </c>
      <c r="C79" s="203">
        <v>17322.98</v>
      </c>
      <c r="D79" s="182">
        <v>17674.46</v>
      </c>
      <c r="E79" s="140">
        <v>20000</v>
      </c>
      <c r="F79" s="256"/>
      <c r="G79" s="260">
        <v>12497.55</v>
      </c>
      <c r="H79" s="260">
        <f t="shared" si="5"/>
        <v>16663.399999999998</v>
      </c>
      <c r="I79" s="261">
        <f t="shared" si="6"/>
        <v>17496.57</v>
      </c>
    </row>
    <row r="80" spans="1:10" ht="14" thickBot="1" x14ac:dyDescent="0.4">
      <c r="A80" s="202" t="s">
        <v>171</v>
      </c>
      <c r="B80" s="196" t="s">
        <v>121</v>
      </c>
      <c r="C80" s="215">
        <v>237.6</v>
      </c>
      <c r="D80" s="183">
        <v>0</v>
      </c>
      <c r="E80" s="141">
        <v>500</v>
      </c>
      <c r="F80" s="256"/>
      <c r="G80" s="260">
        <v>0</v>
      </c>
      <c r="H80" s="260">
        <f t="shared" si="5"/>
        <v>0</v>
      </c>
      <c r="I80" s="261">
        <f t="shared" si="6"/>
        <v>0</v>
      </c>
    </row>
    <row r="81" spans="1:10" ht="14" thickBot="1" x14ac:dyDescent="0.4">
      <c r="A81" s="193"/>
      <c r="B81" s="82"/>
      <c r="C81" s="214">
        <f>SUM(C77:C80)</f>
        <v>89287.150000000009</v>
      </c>
      <c r="D81" s="104">
        <f>SUM(D77:D80)</f>
        <v>74363.67</v>
      </c>
      <c r="E81" s="146">
        <f>SUM(E77:E80)</f>
        <v>94860</v>
      </c>
      <c r="F81" s="256"/>
      <c r="G81" s="260">
        <f>SUM(G77:G80)</f>
        <v>53920.880000000005</v>
      </c>
      <c r="H81" s="267">
        <f>SUM(H77:H80)</f>
        <v>71894.506666666668</v>
      </c>
      <c r="I81" s="261">
        <f>SUM(I77:I80)</f>
        <v>73942.675600000017</v>
      </c>
    </row>
    <row r="82" spans="1:10" ht="13.5" x14ac:dyDescent="0.35">
      <c r="A82" s="71"/>
      <c r="B82" s="82"/>
      <c r="C82" s="242"/>
      <c r="D82" s="104"/>
      <c r="E82" s="238"/>
      <c r="F82" s="256"/>
      <c r="G82" s="192"/>
      <c r="H82" s="192"/>
    </row>
    <row r="83" spans="1:10" ht="13.5" x14ac:dyDescent="0.35">
      <c r="A83" s="201" t="s">
        <v>173</v>
      </c>
      <c r="B83" s="208" t="s">
        <v>174</v>
      </c>
      <c r="C83" s="95" t="s">
        <v>412</v>
      </c>
      <c r="D83" s="232" t="s">
        <v>416</v>
      </c>
      <c r="E83" s="233" t="s">
        <v>417</v>
      </c>
      <c r="F83" s="255"/>
      <c r="G83" s="233" t="s">
        <v>430</v>
      </c>
      <c r="H83" s="233" t="s">
        <v>419</v>
      </c>
      <c r="I83" s="265" t="s">
        <v>420</v>
      </c>
    </row>
    <row r="84" spans="1:10" ht="13.5" x14ac:dyDescent="0.35">
      <c r="A84" s="194" t="s">
        <v>176</v>
      </c>
      <c r="B84" s="196" t="s">
        <v>129</v>
      </c>
      <c r="C84" s="204">
        <v>35102.75</v>
      </c>
      <c r="D84" s="182">
        <v>33986.74</v>
      </c>
      <c r="E84" s="140">
        <v>35360</v>
      </c>
      <c r="F84" s="257"/>
      <c r="G84" s="260">
        <v>14099.38</v>
      </c>
      <c r="H84" s="260">
        <f>G84/9*12</f>
        <v>18799.173333333332</v>
      </c>
      <c r="I84" s="261">
        <f>H84*1.02</f>
        <v>19175.156800000001</v>
      </c>
    </row>
    <row r="85" spans="1:10" ht="13.5" x14ac:dyDescent="0.35">
      <c r="A85" s="194" t="s">
        <v>178</v>
      </c>
      <c r="B85" s="196" t="s">
        <v>179</v>
      </c>
      <c r="C85" s="203">
        <v>2677.44</v>
      </c>
      <c r="D85" s="182">
        <v>2515.52</v>
      </c>
      <c r="E85" s="140">
        <v>3536</v>
      </c>
      <c r="F85" s="256"/>
      <c r="G85" s="260">
        <v>979.5</v>
      </c>
      <c r="H85" s="260">
        <f t="shared" ref="H85:H88" si="7">G85/9*12</f>
        <v>1306</v>
      </c>
      <c r="I85" s="261">
        <f t="shared" ref="I85:I88" si="8">H85*1.05</f>
        <v>1371.3</v>
      </c>
    </row>
    <row r="86" spans="1:10" ht="13.5" x14ac:dyDescent="0.35">
      <c r="A86" s="194" t="s">
        <v>182</v>
      </c>
      <c r="B86" s="196" t="s">
        <v>373</v>
      </c>
      <c r="C86" s="203">
        <v>1431.9</v>
      </c>
      <c r="D86" s="182">
        <v>2919.83</v>
      </c>
      <c r="E86" s="140">
        <v>3500</v>
      </c>
      <c r="F86" s="256"/>
      <c r="G86" s="260">
        <v>95.23</v>
      </c>
      <c r="H86" s="260">
        <f t="shared" si="7"/>
        <v>126.97333333333333</v>
      </c>
      <c r="I86" s="261">
        <f t="shared" si="8"/>
        <v>133.322</v>
      </c>
    </row>
    <row r="87" spans="1:10" ht="13.5" x14ac:dyDescent="0.35">
      <c r="A87" s="194" t="s">
        <v>183</v>
      </c>
      <c r="B87" s="196" t="s">
        <v>150</v>
      </c>
      <c r="C87" s="203">
        <v>1941.54</v>
      </c>
      <c r="D87" s="182">
        <v>2504.9499999999998</v>
      </c>
      <c r="E87" s="140">
        <v>2800</v>
      </c>
      <c r="F87" s="256"/>
      <c r="G87" s="260">
        <v>2788.01</v>
      </c>
      <c r="H87" s="260">
        <f t="shared" si="7"/>
        <v>3717.3466666666668</v>
      </c>
      <c r="I87" s="261">
        <f t="shared" si="8"/>
        <v>3903.2140000000004</v>
      </c>
    </row>
    <row r="88" spans="1:10" ht="14" thickBot="1" x14ac:dyDescent="0.4">
      <c r="A88" s="194" t="s">
        <v>185</v>
      </c>
      <c r="B88" s="196" t="s">
        <v>186</v>
      </c>
      <c r="C88" s="203">
        <v>367.52</v>
      </c>
      <c r="D88" s="182">
        <v>972.98</v>
      </c>
      <c r="E88" s="140">
        <v>2500</v>
      </c>
      <c r="F88" s="256"/>
      <c r="G88" s="260">
        <v>0</v>
      </c>
      <c r="H88" s="260">
        <f t="shared" si="7"/>
        <v>0</v>
      </c>
      <c r="I88" s="261">
        <f t="shared" si="8"/>
        <v>0</v>
      </c>
    </row>
    <row r="89" spans="1:10" ht="14" thickBot="1" x14ac:dyDescent="0.4">
      <c r="A89" s="193"/>
      <c r="B89" s="82"/>
      <c r="C89" s="214">
        <f>SUM(C84:C88)</f>
        <v>41521.15</v>
      </c>
      <c r="D89" s="148">
        <f>SUM(D84:D88)</f>
        <v>42900.02</v>
      </c>
      <c r="E89" s="142">
        <f>SUM(E83:E88)</f>
        <v>47696</v>
      </c>
      <c r="F89" s="256"/>
      <c r="G89" s="260">
        <f>SUM(G84:G88)</f>
        <v>17962.12</v>
      </c>
      <c r="H89" s="267">
        <f>SUM(H84:H88)</f>
        <v>23949.493333333332</v>
      </c>
      <c r="I89" s="261">
        <f>SUM(I84:I88)</f>
        <v>24582.9928</v>
      </c>
    </row>
    <row r="90" spans="1:10" ht="13.5" x14ac:dyDescent="0.35">
      <c r="A90" s="86"/>
      <c r="B90" s="114"/>
      <c r="C90" s="89"/>
      <c r="E90"/>
      <c r="F90" s="256"/>
      <c r="G90" s="191"/>
      <c r="H90" s="191"/>
    </row>
    <row r="91" spans="1:10" ht="13.5" x14ac:dyDescent="0.35">
      <c r="A91" s="201" t="s">
        <v>188</v>
      </c>
      <c r="B91" s="208" t="s">
        <v>404</v>
      </c>
      <c r="C91" s="95" t="s">
        <v>403</v>
      </c>
      <c r="D91" s="137" t="s">
        <v>416</v>
      </c>
      <c r="E91" s="167" t="s">
        <v>417</v>
      </c>
      <c r="F91" s="256"/>
      <c r="G91" s="233" t="s">
        <v>430</v>
      </c>
      <c r="H91" s="233" t="s">
        <v>419</v>
      </c>
      <c r="I91" s="265" t="s">
        <v>420</v>
      </c>
    </row>
    <row r="92" spans="1:10" ht="13.5" x14ac:dyDescent="0.35">
      <c r="A92" s="193" t="s">
        <v>190</v>
      </c>
      <c r="B92" s="196" t="s">
        <v>127</v>
      </c>
      <c r="C92" s="204">
        <v>41426.370000000003</v>
      </c>
      <c r="D92" s="182">
        <v>44122.44</v>
      </c>
      <c r="E92" s="140">
        <v>74920</v>
      </c>
      <c r="F92" s="256"/>
      <c r="G92" s="260">
        <v>41039.46</v>
      </c>
      <c r="H92" s="260">
        <f>G92/9*12</f>
        <v>54719.28</v>
      </c>
      <c r="I92" s="263">
        <f>H92*1.16</f>
        <v>63474.364799999996</v>
      </c>
    </row>
    <row r="93" spans="1:10" ht="13.5" x14ac:dyDescent="0.35">
      <c r="A93" s="194" t="s">
        <v>191</v>
      </c>
      <c r="B93" s="196" t="s">
        <v>129</v>
      </c>
      <c r="C93" s="203">
        <v>144710.51</v>
      </c>
      <c r="D93" s="182">
        <v>62577.08</v>
      </c>
      <c r="E93" s="140">
        <v>150000</v>
      </c>
      <c r="F93" s="256"/>
      <c r="G93" s="260">
        <v>79813.440000000002</v>
      </c>
      <c r="H93" s="260">
        <f t="shared" ref="H93:H103" si="9">G93/9*12</f>
        <v>106417.92</v>
      </c>
      <c r="I93" s="263">
        <f>H93*1.02</f>
        <v>108546.2784</v>
      </c>
    </row>
    <row r="94" spans="1:10" ht="13.5" x14ac:dyDescent="0.35">
      <c r="A94" s="194" t="s">
        <v>193</v>
      </c>
      <c r="B94" s="196" t="s">
        <v>194</v>
      </c>
      <c r="C94" s="203">
        <v>13405.19</v>
      </c>
      <c r="D94" s="182">
        <v>5729.44</v>
      </c>
      <c r="E94" s="140">
        <v>23000</v>
      </c>
      <c r="F94" s="256"/>
      <c r="G94" s="260">
        <v>6883.85</v>
      </c>
      <c r="H94" s="260">
        <f t="shared" si="9"/>
        <v>9178.4666666666672</v>
      </c>
      <c r="I94" s="263">
        <f t="shared" ref="I94:I101" si="10">H94*1.05</f>
        <v>9637.3900000000012</v>
      </c>
    </row>
    <row r="95" spans="1:10" ht="13.5" x14ac:dyDescent="0.35">
      <c r="A95" s="194" t="s">
        <v>197</v>
      </c>
      <c r="B95" s="196" t="s">
        <v>134</v>
      </c>
      <c r="C95" s="203">
        <v>609.4</v>
      </c>
      <c r="D95" s="182">
        <v>125</v>
      </c>
      <c r="E95" s="140">
        <v>500</v>
      </c>
      <c r="F95" s="256"/>
      <c r="G95" s="260">
        <v>399</v>
      </c>
      <c r="H95" s="260">
        <f t="shared" si="9"/>
        <v>532</v>
      </c>
      <c r="I95" s="263">
        <v>175</v>
      </c>
      <c r="J95" s="94" t="s">
        <v>446</v>
      </c>
    </row>
    <row r="96" spans="1:10" ht="13.5" x14ac:dyDescent="0.35">
      <c r="A96" s="194" t="s">
        <v>198</v>
      </c>
      <c r="B96" s="196" t="s">
        <v>199</v>
      </c>
      <c r="C96" s="203">
        <v>78656.160000000003</v>
      </c>
      <c r="D96" s="182">
        <v>56114.44</v>
      </c>
      <c r="E96" s="140">
        <v>80000</v>
      </c>
      <c r="F96" s="256"/>
      <c r="G96" s="260">
        <v>44372.73</v>
      </c>
      <c r="H96" s="260">
        <f t="shared" si="9"/>
        <v>59163.64</v>
      </c>
      <c r="I96" s="263">
        <f>H96*1.08</f>
        <v>63896.731200000002</v>
      </c>
    </row>
    <row r="97" spans="1:10" ht="13.5" x14ac:dyDescent="0.35">
      <c r="A97" s="194" t="s">
        <v>200</v>
      </c>
      <c r="B97" s="196" t="s">
        <v>201</v>
      </c>
      <c r="C97" s="203">
        <v>8190.44</v>
      </c>
      <c r="D97" s="182">
        <v>5768.82</v>
      </c>
      <c r="E97" s="140">
        <v>4000</v>
      </c>
      <c r="F97" s="256"/>
      <c r="G97" s="260">
        <v>5005.38</v>
      </c>
      <c r="H97" s="260">
        <f t="shared" si="9"/>
        <v>6673.84</v>
      </c>
      <c r="I97" s="263">
        <f t="shared" si="10"/>
        <v>7007.5320000000002</v>
      </c>
      <c r="J97" s="94" t="s">
        <v>449</v>
      </c>
    </row>
    <row r="98" spans="1:10" ht="13.5" x14ac:dyDescent="0.35">
      <c r="A98" s="194" t="s">
        <v>202</v>
      </c>
      <c r="B98" s="196" t="s">
        <v>203</v>
      </c>
      <c r="C98" s="203">
        <v>3245.68</v>
      </c>
      <c r="D98" s="182">
        <v>3973.44</v>
      </c>
      <c r="E98" s="140">
        <v>5400</v>
      </c>
      <c r="F98" s="256"/>
      <c r="G98" s="260">
        <v>5220.4799999999996</v>
      </c>
      <c r="H98" s="260">
        <f t="shared" si="9"/>
        <v>6960.6399999999994</v>
      </c>
      <c r="I98" s="263">
        <f>52*8*12+600</f>
        <v>5592</v>
      </c>
      <c r="J98" s="94" t="s">
        <v>447</v>
      </c>
    </row>
    <row r="99" spans="1:10" ht="13.5" x14ac:dyDescent="0.35">
      <c r="A99" s="194" t="s">
        <v>204</v>
      </c>
      <c r="B99" s="196" t="s">
        <v>205</v>
      </c>
      <c r="C99" s="203">
        <v>1782.84</v>
      </c>
      <c r="D99" s="186">
        <v>39486.480000000003</v>
      </c>
      <c r="E99" s="270">
        <v>2500</v>
      </c>
      <c r="G99" s="262">
        <v>4150</v>
      </c>
      <c r="H99" s="262">
        <f t="shared" si="9"/>
        <v>5533.333333333333</v>
      </c>
      <c r="I99" s="263">
        <v>0</v>
      </c>
      <c r="J99" s="94" t="s">
        <v>450</v>
      </c>
    </row>
    <row r="100" spans="1:10" ht="13.5" x14ac:dyDescent="0.35">
      <c r="A100" s="194" t="s">
        <v>206</v>
      </c>
      <c r="B100" s="196" t="s">
        <v>373</v>
      </c>
      <c r="C100" s="203">
        <v>5243.61</v>
      </c>
      <c r="D100" s="186">
        <v>3364.85</v>
      </c>
      <c r="E100" s="270">
        <v>3000</v>
      </c>
      <c r="G100" s="262">
        <v>1441.42</v>
      </c>
      <c r="H100" s="262">
        <f t="shared" si="9"/>
        <v>1921.8933333333334</v>
      </c>
      <c r="I100" s="263">
        <v>500</v>
      </c>
      <c r="J100" s="94" t="s">
        <v>448</v>
      </c>
    </row>
    <row r="101" spans="1:10" ht="13.5" x14ac:dyDescent="0.35">
      <c r="A101" s="194" t="s">
        <v>207</v>
      </c>
      <c r="B101" s="196" t="s">
        <v>150</v>
      </c>
      <c r="C101" s="203">
        <v>9868.1</v>
      </c>
      <c r="D101" s="182">
        <v>8164.44</v>
      </c>
      <c r="E101" s="140">
        <v>8000</v>
      </c>
      <c r="F101" s="256"/>
      <c r="G101" s="260">
        <v>8134.12</v>
      </c>
      <c r="H101" s="260">
        <f t="shared" si="9"/>
        <v>10845.493333333334</v>
      </c>
      <c r="I101" s="263">
        <f t="shared" si="10"/>
        <v>11387.768000000002</v>
      </c>
    </row>
    <row r="102" spans="1:10" ht="13.5" x14ac:dyDescent="0.35">
      <c r="A102" s="194" t="s">
        <v>208</v>
      </c>
      <c r="B102" s="196" t="s">
        <v>120</v>
      </c>
      <c r="C102" s="203">
        <v>1054.72</v>
      </c>
      <c r="D102" s="182">
        <v>966.58</v>
      </c>
      <c r="E102" s="140">
        <v>1200</v>
      </c>
      <c r="F102" s="256"/>
      <c r="G102" s="260">
        <v>995.62</v>
      </c>
      <c r="H102" s="260">
        <f t="shared" si="9"/>
        <v>1327.4933333333333</v>
      </c>
      <c r="I102" s="263">
        <f>H102</f>
        <v>1327.4933333333333</v>
      </c>
    </row>
    <row r="103" spans="1:10" ht="13.5" x14ac:dyDescent="0.35">
      <c r="A103" s="194" t="s">
        <v>209</v>
      </c>
      <c r="B103" s="196" t="s">
        <v>121</v>
      </c>
      <c r="C103" s="203">
        <v>622.32000000000005</v>
      </c>
      <c r="D103" s="182">
        <v>617.69000000000005</v>
      </c>
      <c r="E103" s="140">
        <v>1500</v>
      </c>
      <c r="F103" s="256"/>
      <c r="G103" s="260">
        <v>477.24</v>
      </c>
      <c r="H103" s="260">
        <f t="shared" si="9"/>
        <v>636.32000000000005</v>
      </c>
      <c r="I103" s="263">
        <f>H103</f>
        <v>636.32000000000005</v>
      </c>
    </row>
    <row r="104" spans="1:10" ht="14" thickBot="1" x14ac:dyDescent="0.4">
      <c r="A104" s="193"/>
      <c r="B104" s="82"/>
      <c r="C104" s="216">
        <f>SUM(C92:C103)</f>
        <v>308815.33999999997</v>
      </c>
      <c r="D104" s="104">
        <f>SUM(D92:D103)</f>
        <v>231010.70000000004</v>
      </c>
      <c r="E104" s="142">
        <f>SUM(E92:E103)</f>
        <v>354020</v>
      </c>
      <c r="F104" s="256"/>
      <c r="G104" s="260">
        <f>SUM(G92:G103)</f>
        <v>197932.74000000002</v>
      </c>
      <c r="H104" s="267">
        <f>SUM(H92:H103)</f>
        <v>263910.32000000007</v>
      </c>
      <c r="I104" s="261">
        <f>SUM(I92:I103)</f>
        <v>272180.87773333339</v>
      </c>
    </row>
    <row r="105" spans="1:10" ht="13.5" x14ac:dyDescent="0.35">
      <c r="A105" s="229"/>
      <c r="B105" s="82"/>
      <c r="C105" s="248"/>
      <c r="D105" s="104"/>
      <c r="E105" s="238"/>
      <c r="F105" s="256"/>
      <c r="G105" s="191"/>
      <c r="H105" s="191"/>
    </row>
    <row r="106" spans="1:10" ht="13.5" x14ac:dyDescent="0.35">
      <c r="A106" s="201" t="s">
        <v>211</v>
      </c>
      <c r="B106" s="208" t="s">
        <v>212</v>
      </c>
      <c r="C106" s="95" t="s">
        <v>412</v>
      </c>
      <c r="D106" s="232" t="s">
        <v>416</v>
      </c>
      <c r="E106" s="233" t="s">
        <v>417</v>
      </c>
      <c r="F106" s="255"/>
      <c r="G106" s="233" t="s">
        <v>430</v>
      </c>
      <c r="H106" s="233" t="s">
        <v>419</v>
      </c>
      <c r="I106" s="265" t="s">
        <v>420</v>
      </c>
    </row>
    <row r="107" spans="1:10" ht="13.5" x14ac:dyDescent="0.35">
      <c r="A107" s="193" t="s">
        <v>213</v>
      </c>
      <c r="B107" s="196" t="s">
        <v>214</v>
      </c>
      <c r="C107" s="203">
        <v>92096.07</v>
      </c>
      <c r="D107" s="182">
        <v>86436.36</v>
      </c>
      <c r="E107" s="140">
        <v>86561</v>
      </c>
      <c r="F107" s="257"/>
      <c r="G107" s="260">
        <v>80040.91</v>
      </c>
      <c r="H107" s="260">
        <f>G107/9*12</f>
        <v>106721.21333333335</v>
      </c>
      <c r="I107" s="261">
        <v>104873.60000000001</v>
      </c>
    </row>
    <row r="108" spans="1:10" ht="13.5" x14ac:dyDescent="0.35">
      <c r="A108" s="194" t="s">
        <v>215</v>
      </c>
      <c r="B108" s="196" t="s">
        <v>414</v>
      </c>
      <c r="C108" s="203">
        <v>96300.81</v>
      </c>
      <c r="D108" s="182">
        <v>73358.48</v>
      </c>
      <c r="E108" s="140">
        <v>24667</v>
      </c>
      <c r="F108" s="257"/>
      <c r="G108" s="260">
        <v>7602.92</v>
      </c>
      <c r="H108" s="260">
        <f t="shared" ref="H108:H135" si="11">G108/9*12</f>
        <v>10137.226666666667</v>
      </c>
      <c r="I108" s="261">
        <f>H108*1.02</f>
        <v>10339.971200000002</v>
      </c>
    </row>
    <row r="109" spans="1:10" ht="13.5" x14ac:dyDescent="0.35">
      <c r="A109" s="194" t="s">
        <v>217</v>
      </c>
      <c r="B109" s="196" t="s">
        <v>218</v>
      </c>
      <c r="C109" s="203">
        <v>297176.13</v>
      </c>
      <c r="D109" s="182">
        <v>291250.15999999997</v>
      </c>
      <c r="E109" s="140">
        <v>300000</v>
      </c>
      <c r="F109" s="257"/>
      <c r="G109" s="260">
        <v>188151.19</v>
      </c>
      <c r="H109" s="260">
        <f t="shared" si="11"/>
        <v>250868.25333333333</v>
      </c>
      <c r="I109" s="261">
        <f>H109*1.02</f>
        <v>255885.61840000001</v>
      </c>
    </row>
    <row r="110" spans="1:10" ht="13.5" x14ac:dyDescent="0.35">
      <c r="A110" s="194" t="s">
        <v>219</v>
      </c>
      <c r="B110" s="196" t="s">
        <v>220</v>
      </c>
      <c r="C110" s="203">
        <v>97128.54</v>
      </c>
      <c r="D110" s="182">
        <v>90748.86</v>
      </c>
      <c r="E110" s="140">
        <v>150000</v>
      </c>
      <c r="F110" s="257"/>
      <c r="G110" s="260">
        <v>128520.26</v>
      </c>
      <c r="H110" s="260">
        <f t="shared" si="11"/>
        <v>171360.34666666665</v>
      </c>
      <c r="I110" s="261">
        <f>H110*1.03</f>
        <v>176501.15706666667</v>
      </c>
    </row>
    <row r="111" spans="1:10" ht="13.5" x14ac:dyDescent="0.35">
      <c r="A111" s="194" t="s">
        <v>221</v>
      </c>
      <c r="B111" s="196" t="s">
        <v>222</v>
      </c>
      <c r="C111" s="203">
        <v>614974.71</v>
      </c>
      <c r="D111" s="182">
        <v>454083.75</v>
      </c>
      <c r="E111" s="140">
        <v>625580</v>
      </c>
      <c r="F111" s="257"/>
      <c r="G111" s="260">
        <v>302434.71999999997</v>
      </c>
      <c r="H111" s="260">
        <f t="shared" si="11"/>
        <v>403246.29333333333</v>
      </c>
      <c r="I111" s="261">
        <f>H111*1.02</f>
        <v>411311.21919999999</v>
      </c>
    </row>
    <row r="112" spans="1:10" ht="13.5" x14ac:dyDescent="0.35">
      <c r="A112" s="194">
        <v>660105</v>
      </c>
      <c r="B112" s="196" t="s">
        <v>406</v>
      </c>
      <c r="C112" s="203">
        <v>0</v>
      </c>
      <c r="D112" s="182">
        <v>58032.22</v>
      </c>
      <c r="E112" s="140">
        <v>53000</v>
      </c>
      <c r="F112" s="257"/>
      <c r="G112" s="260">
        <v>22129.39</v>
      </c>
      <c r="H112" s="260">
        <f t="shared" si="11"/>
        <v>29505.853333333333</v>
      </c>
      <c r="I112" s="261">
        <f>H112*1.035</f>
        <v>30538.558199999996</v>
      </c>
    </row>
    <row r="113" spans="1:10" ht="13.5" x14ac:dyDescent="0.35">
      <c r="A113" s="194" t="s">
        <v>223</v>
      </c>
      <c r="B113" s="196" t="s">
        <v>131</v>
      </c>
      <c r="C113" s="203">
        <v>358.6</v>
      </c>
      <c r="D113" s="186">
        <v>797.06</v>
      </c>
      <c r="E113" s="140">
        <v>0</v>
      </c>
      <c r="F113" s="256"/>
      <c r="G113" s="260">
        <v>281.16000000000003</v>
      </c>
      <c r="H113" s="260">
        <f t="shared" si="11"/>
        <v>374.88</v>
      </c>
      <c r="I113" s="261">
        <f t="shared" ref="I113:I135" si="12">H113*1.05</f>
        <v>393.62400000000002</v>
      </c>
    </row>
    <row r="114" spans="1:10" ht="13.5" x14ac:dyDescent="0.35">
      <c r="A114" s="194" t="s">
        <v>224</v>
      </c>
      <c r="B114" s="196" t="s">
        <v>225</v>
      </c>
      <c r="C114" s="203">
        <v>77383.259999999995</v>
      </c>
      <c r="D114" s="182">
        <v>72709.52</v>
      </c>
      <c r="E114" s="140">
        <v>150000</v>
      </c>
      <c r="F114" s="256"/>
      <c r="G114" s="260">
        <v>52898.42</v>
      </c>
      <c r="H114" s="260">
        <f t="shared" si="11"/>
        <v>70531.226666666655</v>
      </c>
      <c r="I114" s="261">
        <f t="shared" si="12"/>
        <v>74057.787999999986</v>
      </c>
    </row>
    <row r="115" spans="1:10" ht="13.5" x14ac:dyDescent="0.35">
      <c r="A115" s="271"/>
      <c r="B115" s="205" t="s">
        <v>425</v>
      </c>
      <c r="C115" s="203"/>
      <c r="D115" s="186"/>
      <c r="E115" s="270"/>
      <c r="F115" s="256"/>
      <c r="G115" s="262">
        <v>998.68</v>
      </c>
      <c r="H115" s="262">
        <f t="shared" si="11"/>
        <v>1331.5733333333333</v>
      </c>
      <c r="I115" s="261">
        <v>350</v>
      </c>
      <c r="J115" s="94" t="s">
        <v>431</v>
      </c>
    </row>
    <row r="116" spans="1:10" ht="13.5" x14ac:dyDescent="0.35">
      <c r="A116" s="194" t="s">
        <v>229</v>
      </c>
      <c r="B116" s="196" t="s">
        <v>94</v>
      </c>
      <c r="C116" s="203">
        <v>600</v>
      </c>
      <c r="D116" s="182">
        <v>0</v>
      </c>
      <c r="E116" s="140"/>
      <c r="F116" s="256"/>
      <c r="G116" s="260">
        <v>600</v>
      </c>
      <c r="H116" s="260">
        <f t="shared" si="11"/>
        <v>800</v>
      </c>
      <c r="I116" s="261">
        <v>600</v>
      </c>
    </row>
    <row r="117" spans="1:10" ht="13.5" x14ac:dyDescent="0.35">
      <c r="A117" s="194" t="s">
        <v>232</v>
      </c>
      <c r="B117" s="196" t="s">
        <v>374</v>
      </c>
      <c r="C117" s="203">
        <v>4336.8</v>
      </c>
      <c r="D117" s="182">
        <v>3101.91</v>
      </c>
      <c r="E117" s="140">
        <v>2800</v>
      </c>
      <c r="F117" s="256"/>
      <c r="G117" s="260">
        <v>1757.67</v>
      </c>
      <c r="H117" s="260">
        <f t="shared" si="11"/>
        <v>2343.5600000000004</v>
      </c>
      <c r="I117" s="261">
        <v>0</v>
      </c>
    </row>
    <row r="118" spans="1:10" ht="13.5" x14ac:dyDescent="0.35">
      <c r="A118" s="194" t="s">
        <v>234</v>
      </c>
      <c r="B118" s="196" t="s">
        <v>235</v>
      </c>
      <c r="C118" s="203">
        <v>48.35</v>
      </c>
      <c r="D118" s="182">
        <v>300</v>
      </c>
      <c r="E118" s="140">
        <v>750</v>
      </c>
      <c r="F118" s="256"/>
      <c r="G118" s="260">
        <v>0</v>
      </c>
      <c r="H118" s="260">
        <f t="shared" si="11"/>
        <v>0</v>
      </c>
      <c r="I118" s="261">
        <f t="shared" si="12"/>
        <v>0</v>
      </c>
    </row>
    <row r="119" spans="1:10" ht="13.5" x14ac:dyDescent="0.35">
      <c r="A119" s="194" t="s">
        <v>236</v>
      </c>
      <c r="B119" s="196" t="s">
        <v>237</v>
      </c>
      <c r="C119" s="203">
        <v>0</v>
      </c>
      <c r="D119" s="182">
        <v>519</v>
      </c>
      <c r="E119" s="140">
        <v>500</v>
      </c>
      <c r="F119" s="256"/>
      <c r="G119" s="260">
        <v>0</v>
      </c>
      <c r="H119" s="260">
        <f t="shared" si="11"/>
        <v>0</v>
      </c>
      <c r="I119" s="261">
        <f t="shared" si="12"/>
        <v>0</v>
      </c>
    </row>
    <row r="120" spans="1:10" ht="13.5" x14ac:dyDescent="0.35">
      <c r="A120" s="194" t="s">
        <v>238</v>
      </c>
      <c r="B120" s="196" t="s">
        <v>102</v>
      </c>
      <c r="C120" s="203">
        <v>336</v>
      </c>
      <c r="D120" s="182">
        <v>989</v>
      </c>
      <c r="E120" s="140">
        <v>1200</v>
      </c>
      <c r="F120" s="256"/>
      <c r="G120" s="260">
        <v>224</v>
      </c>
      <c r="H120" s="260">
        <f t="shared" si="11"/>
        <v>298.66666666666669</v>
      </c>
      <c r="I120" s="261">
        <v>500</v>
      </c>
    </row>
    <row r="121" spans="1:10" ht="13.5" x14ac:dyDescent="0.35">
      <c r="A121" s="194" t="s">
        <v>239</v>
      </c>
      <c r="B121" s="196" t="s">
        <v>240</v>
      </c>
      <c r="C121" s="203">
        <v>139.61000000000001</v>
      </c>
      <c r="D121" s="182">
        <v>44.99</v>
      </c>
      <c r="E121" s="140">
        <v>200</v>
      </c>
      <c r="F121" s="256"/>
      <c r="G121" s="260">
        <v>318.49</v>
      </c>
      <c r="H121" s="260">
        <f t="shared" si="11"/>
        <v>424.65333333333331</v>
      </c>
      <c r="I121" s="261">
        <f t="shared" si="12"/>
        <v>445.88599999999997</v>
      </c>
    </row>
    <row r="122" spans="1:10" ht="13.5" x14ac:dyDescent="0.35">
      <c r="A122" s="194" t="s">
        <v>241</v>
      </c>
      <c r="B122" s="196" t="s">
        <v>242</v>
      </c>
      <c r="C122" s="203">
        <v>22000</v>
      </c>
      <c r="D122" s="182">
        <v>22000</v>
      </c>
      <c r="E122" s="140">
        <v>24000</v>
      </c>
      <c r="F122" s="256"/>
      <c r="G122" s="260">
        <v>12000</v>
      </c>
      <c r="H122" s="260">
        <f t="shared" si="11"/>
        <v>16000</v>
      </c>
      <c r="I122" s="263">
        <f>2000*12</f>
        <v>24000</v>
      </c>
      <c r="J122" s="94" t="s">
        <v>439</v>
      </c>
    </row>
    <row r="123" spans="1:10" ht="13.5" x14ac:dyDescent="0.35">
      <c r="A123" s="194">
        <v>660606</v>
      </c>
      <c r="B123" s="196" t="s">
        <v>398</v>
      </c>
      <c r="C123" s="203">
        <v>67621.009999999995</v>
      </c>
      <c r="D123" s="182">
        <v>59583.37</v>
      </c>
      <c r="E123" s="140">
        <v>65004</v>
      </c>
      <c r="F123" s="256"/>
      <c r="G123" s="260">
        <v>54166.7</v>
      </c>
      <c r="H123" s="260">
        <f t="shared" si="11"/>
        <v>72222.266666666663</v>
      </c>
      <c r="I123" s="261">
        <f>600*12+400*4</f>
        <v>8800</v>
      </c>
      <c r="J123" s="94" t="s">
        <v>445</v>
      </c>
    </row>
    <row r="124" spans="1:10" ht="13.5" x14ac:dyDescent="0.35">
      <c r="A124" s="194" t="s">
        <v>243</v>
      </c>
      <c r="B124" s="196" t="s">
        <v>244</v>
      </c>
      <c r="C124" s="203">
        <v>9931.82</v>
      </c>
      <c r="D124" s="182">
        <v>9798.2000000000007</v>
      </c>
      <c r="E124" s="140">
        <v>12000</v>
      </c>
      <c r="F124" s="256"/>
      <c r="G124" s="260">
        <v>6304.68</v>
      </c>
      <c r="H124" s="260">
        <f t="shared" si="11"/>
        <v>8406.24</v>
      </c>
      <c r="I124" s="261">
        <f>H124*1.08</f>
        <v>9078.7392</v>
      </c>
    </row>
    <row r="125" spans="1:10" ht="13.5" x14ac:dyDescent="0.35">
      <c r="A125" s="194" t="s">
        <v>245</v>
      </c>
      <c r="B125" s="196" t="s">
        <v>246</v>
      </c>
      <c r="C125" s="203">
        <v>825.97</v>
      </c>
      <c r="D125" s="182">
        <v>529.49</v>
      </c>
      <c r="E125" s="140">
        <v>1000</v>
      </c>
      <c r="F125" s="256"/>
      <c r="G125" s="260">
        <v>0</v>
      </c>
      <c r="H125" s="260">
        <f t="shared" si="11"/>
        <v>0</v>
      </c>
      <c r="I125" s="261">
        <f t="shared" si="12"/>
        <v>0</v>
      </c>
    </row>
    <row r="126" spans="1:10" ht="13.5" x14ac:dyDescent="0.35">
      <c r="A126" s="194" t="s">
        <v>249</v>
      </c>
      <c r="B126" s="196" t="s">
        <v>250</v>
      </c>
      <c r="C126" s="203">
        <v>3900</v>
      </c>
      <c r="D126" s="182">
        <v>3380</v>
      </c>
      <c r="E126" s="140">
        <v>6240</v>
      </c>
      <c r="F126" s="256"/>
      <c r="G126" s="260">
        <v>2895</v>
      </c>
      <c r="H126" s="260">
        <f t="shared" si="11"/>
        <v>3860</v>
      </c>
      <c r="I126" s="261">
        <f>H126</f>
        <v>3860</v>
      </c>
      <c r="J126" s="94" t="s">
        <v>431</v>
      </c>
    </row>
    <row r="127" spans="1:10" ht="13.5" x14ac:dyDescent="0.35">
      <c r="A127" s="194" t="s">
        <v>253</v>
      </c>
      <c r="B127" s="196" t="s">
        <v>254</v>
      </c>
      <c r="C127" s="203">
        <v>14993.16</v>
      </c>
      <c r="D127" s="182">
        <v>18049.349999999999</v>
      </c>
      <c r="E127" s="140">
        <v>16000</v>
      </c>
      <c r="F127" s="256"/>
      <c r="G127" s="260">
        <v>12923.45</v>
      </c>
      <c r="H127" s="260">
        <f t="shared" si="11"/>
        <v>17231.266666666666</v>
      </c>
      <c r="I127" s="261">
        <f t="shared" si="12"/>
        <v>18092.830000000002</v>
      </c>
    </row>
    <row r="128" spans="1:10" ht="13.5" x14ac:dyDescent="0.35">
      <c r="A128" s="194" t="s">
        <v>255</v>
      </c>
      <c r="B128" s="196" t="s">
        <v>256</v>
      </c>
      <c r="C128" s="203">
        <v>0</v>
      </c>
      <c r="D128" s="182">
        <v>0</v>
      </c>
      <c r="E128" s="140">
        <v>100000</v>
      </c>
      <c r="F128" s="256"/>
      <c r="G128" s="260">
        <v>36894.870000000003</v>
      </c>
      <c r="H128" s="260">
        <f t="shared" si="11"/>
        <v>49193.16</v>
      </c>
      <c r="I128" s="261">
        <f t="shared" si="12"/>
        <v>51652.818000000007</v>
      </c>
      <c r="J128" s="94" t="s">
        <v>444</v>
      </c>
    </row>
    <row r="129" spans="1:10" ht="13.5" x14ac:dyDescent="0.35">
      <c r="A129" s="194" t="s">
        <v>257</v>
      </c>
      <c r="B129" s="196" t="s">
        <v>258</v>
      </c>
      <c r="C129" s="203">
        <v>21097.38</v>
      </c>
      <c r="D129" s="182">
        <v>218152.65</v>
      </c>
      <c r="E129" s="140">
        <v>200000</v>
      </c>
      <c r="F129" s="256"/>
      <c r="G129" s="260">
        <v>264478.98</v>
      </c>
      <c r="H129" s="260">
        <f t="shared" si="11"/>
        <v>352638.63999999996</v>
      </c>
      <c r="I129" s="261">
        <v>187200</v>
      </c>
      <c r="J129" s="94" t="s">
        <v>443</v>
      </c>
    </row>
    <row r="130" spans="1:10" ht="13.5" x14ac:dyDescent="0.35">
      <c r="A130" s="194" t="s">
        <v>263</v>
      </c>
      <c r="B130" s="196" t="s">
        <v>264</v>
      </c>
      <c r="C130" s="203">
        <v>198.99</v>
      </c>
      <c r="D130" s="182">
        <v>248.95</v>
      </c>
      <c r="E130" s="140">
        <v>2000</v>
      </c>
      <c r="F130" s="256"/>
      <c r="G130" s="260">
        <v>0</v>
      </c>
      <c r="H130" s="260">
        <f t="shared" si="11"/>
        <v>0</v>
      </c>
      <c r="I130" s="261">
        <f t="shared" si="12"/>
        <v>0</v>
      </c>
    </row>
    <row r="131" spans="1:10" ht="13.5" x14ac:dyDescent="0.35">
      <c r="A131" s="194" t="s">
        <v>265</v>
      </c>
      <c r="B131" s="196" t="s">
        <v>266</v>
      </c>
      <c r="C131" s="203">
        <v>50914.94</v>
      </c>
      <c r="D131" s="182">
        <v>55691.73</v>
      </c>
      <c r="E131" s="140">
        <v>50000</v>
      </c>
      <c r="F131" s="256"/>
      <c r="G131" s="260">
        <v>25964.68</v>
      </c>
      <c r="H131" s="260">
        <f t="shared" si="11"/>
        <v>34619.573333333334</v>
      </c>
      <c r="I131" s="261">
        <f>H131*1.1</f>
        <v>38081.530666666673</v>
      </c>
    </row>
    <row r="132" spans="1:10" ht="13.5" x14ac:dyDescent="0.35">
      <c r="A132" s="194" t="s">
        <v>267</v>
      </c>
      <c r="B132" s="196" t="s">
        <v>268</v>
      </c>
      <c r="C132" s="203">
        <v>0</v>
      </c>
      <c r="D132" s="182">
        <v>25.99</v>
      </c>
      <c r="E132" s="140">
        <v>250</v>
      </c>
      <c r="F132" s="256"/>
      <c r="G132" s="260">
        <v>0</v>
      </c>
      <c r="H132" s="260">
        <f t="shared" si="11"/>
        <v>0</v>
      </c>
      <c r="I132" s="261">
        <f t="shared" si="12"/>
        <v>0</v>
      </c>
    </row>
    <row r="133" spans="1:10" ht="13.5" x14ac:dyDescent="0.35">
      <c r="A133" s="194">
        <v>660753</v>
      </c>
      <c r="B133" s="196" t="s">
        <v>407</v>
      </c>
      <c r="C133" s="203">
        <v>0</v>
      </c>
      <c r="D133" s="182">
        <v>0</v>
      </c>
      <c r="E133" s="140">
        <v>500</v>
      </c>
      <c r="F133" s="256"/>
      <c r="G133" s="260">
        <v>0</v>
      </c>
      <c r="H133" s="260">
        <f t="shared" si="11"/>
        <v>0</v>
      </c>
      <c r="I133" s="261">
        <f t="shared" si="12"/>
        <v>0</v>
      </c>
    </row>
    <row r="134" spans="1:10" ht="13.5" x14ac:dyDescent="0.35">
      <c r="A134" s="194" t="s">
        <v>271</v>
      </c>
      <c r="B134" s="196" t="s">
        <v>272</v>
      </c>
      <c r="C134" s="203">
        <v>1161.82</v>
      </c>
      <c r="D134" s="182">
        <v>841.43</v>
      </c>
      <c r="E134" s="140">
        <v>1600</v>
      </c>
      <c r="F134" s="256"/>
      <c r="G134" s="260">
        <v>757.04</v>
      </c>
      <c r="H134" s="260">
        <f t="shared" si="11"/>
        <v>1009.3866666666665</v>
      </c>
      <c r="I134" s="261">
        <f>H134*1.02</f>
        <v>1029.5744</v>
      </c>
    </row>
    <row r="135" spans="1:10" ht="14" thickBot="1" x14ac:dyDescent="0.4">
      <c r="A135" s="194" t="s">
        <v>276</v>
      </c>
      <c r="B135" s="196" t="s">
        <v>121</v>
      </c>
      <c r="C135" s="203">
        <v>591.5</v>
      </c>
      <c r="D135" s="182">
        <v>2750.94</v>
      </c>
      <c r="E135" s="140">
        <v>2500</v>
      </c>
      <c r="F135" s="256"/>
      <c r="G135" s="260">
        <v>160.93</v>
      </c>
      <c r="H135" s="260">
        <f t="shared" si="11"/>
        <v>214.57333333333332</v>
      </c>
      <c r="I135" s="261">
        <f t="shared" si="12"/>
        <v>225.30199999999999</v>
      </c>
    </row>
    <row r="136" spans="1:10" ht="14" thickBot="1" x14ac:dyDescent="0.4">
      <c r="A136" s="193"/>
      <c r="B136" s="82"/>
      <c r="C136" s="218">
        <f>SUM(C107:C135)</f>
        <v>1474115.4700000002</v>
      </c>
      <c r="D136" s="128">
        <f>SUM(D107:D135)</f>
        <v>1523423.41</v>
      </c>
      <c r="E136" s="146">
        <f>SUM(E107:E135)</f>
        <v>1876352</v>
      </c>
      <c r="F136" s="256"/>
      <c r="G136" s="260">
        <f>SUM(G107:G135)</f>
        <v>1202504.1400000001</v>
      </c>
      <c r="H136" s="267">
        <f>SUM(H107:H135)</f>
        <v>1603338.853333333</v>
      </c>
      <c r="I136" s="261">
        <f>SUM(I107:I135)</f>
        <v>1407818.2163333329</v>
      </c>
    </row>
    <row r="137" spans="1:10" ht="13.5" x14ac:dyDescent="0.35">
      <c r="A137" s="86"/>
      <c r="B137" s="87"/>
      <c r="C137" s="98"/>
      <c r="E137"/>
      <c r="F137" s="256"/>
      <c r="G137" s="191"/>
      <c r="H137" s="191"/>
    </row>
    <row r="138" spans="1:10" ht="13.5" x14ac:dyDescent="0.35">
      <c r="A138" s="201" t="s">
        <v>279</v>
      </c>
      <c r="B138" s="208" t="s">
        <v>280</v>
      </c>
      <c r="C138" s="95" t="s">
        <v>412</v>
      </c>
      <c r="D138" s="232" t="s">
        <v>416</v>
      </c>
      <c r="E138" s="233" t="s">
        <v>417</v>
      </c>
      <c r="F138" s="255"/>
      <c r="G138" s="233" t="s">
        <v>430</v>
      </c>
      <c r="H138" s="233" t="s">
        <v>419</v>
      </c>
      <c r="I138" s="265" t="s">
        <v>420</v>
      </c>
    </row>
    <row r="139" spans="1:10" ht="13.5" x14ac:dyDescent="0.35">
      <c r="A139" s="193" t="s">
        <v>281</v>
      </c>
      <c r="B139" s="196" t="s">
        <v>127</v>
      </c>
      <c r="C139" s="203">
        <v>21881.98</v>
      </c>
      <c r="D139" s="182">
        <v>18512.05</v>
      </c>
      <c r="E139" s="140">
        <v>26287</v>
      </c>
      <c r="F139" s="257"/>
      <c r="G139" s="260">
        <v>15185.96</v>
      </c>
      <c r="H139" s="260">
        <f>G139/9*12</f>
        <v>20247.946666666663</v>
      </c>
      <c r="I139" s="261">
        <f>H139*1.22</f>
        <v>24702.494933333328</v>
      </c>
    </row>
    <row r="140" spans="1:10" ht="13.5" x14ac:dyDescent="0.35">
      <c r="A140" s="194" t="s">
        <v>282</v>
      </c>
      <c r="B140" s="196" t="s">
        <v>283</v>
      </c>
      <c r="C140" s="203">
        <v>1546.67</v>
      </c>
      <c r="D140" s="182">
        <v>1279.5999999999999</v>
      </c>
      <c r="E140" s="140">
        <v>2629</v>
      </c>
      <c r="F140" s="256"/>
      <c r="G140" s="260">
        <v>701.64</v>
      </c>
      <c r="H140" s="260">
        <f t="shared" ref="H140:H145" si="13">G140/9*12</f>
        <v>935.52</v>
      </c>
      <c r="I140" s="261">
        <f t="shared" ref="I140:I145" si="14">H140*1.05</f>
        <v>982.29600000000005</v>
      </c>
    </row>
    <row r="141" spans="1:10" ht="13.5" x14ac:dyDescent="0.35">
      <c r="A141" s="271"/>
      <c r="B141" s="196" t="s">
        <v>426</v>
      </c>
      <c r="C141" s="203"/>
      <c r="D141" s="186"/>
      <c r="E141" s="270"/>
      <c r="F141" s="256"/>
      <c r="G141" s="262">
        <v>0</v>
      </c>
      <c r="H141" s="260">
        <f t="shared" si="13"/>
        <v>0</v>
      </c>
      <c r="I141" s="261">
        <f t="shared" si="14"/>
        <v>0</v>
      </c>
    </row>
    <row r="142" spans="1:10" ht="13.5" x14ac:dyDescent="0.35">
      <c r="A142" s="194" t="s">
        <v>286</v>
      </c>
      <c r="B142" s="196" t="s">
        <v>375</v>
      </c>
      <c r="C142" s="203">
        <v>92.01</v>
      </c>
      <c r="D142" s="182">
        <v>148.1</v>
      </c>
      <c r="E142" s="140">
        <v>100</v>
      </c>
      <c r="F142" s="256"/>
      <c r="G142" s="260">
        <v>22.03</v>
      </c>
      <c r="H142" s="260">
        <f t="shared" si="13"/>
        <v>29.373333333333335</v>
      </c>
      <c r="I142" s="261">
        <f t="shared" si="14"/>
        <v>30.842000000000002</v>
      </c>
    </row>
    <row r="143" spans="1:10" ht="13.5" x14ac:dyDescent="0.35">
      <c r="A143" s="194">
        <v>670644</v>
      </c>
      <c r="B143" s="196" t="s">
        <v>408</v>
      </c>
      <c r="C143" s="203">
        <v>0</v>
      </c>
      <c r="D143" s="182">
        <v>310</v>
      </c>
      <c r="E143" s="140">
        <v>1500</v>
      </c>
      <c r="F143" s="256"/>
      <c r="G143" s="260">
        <v>0</v>
      </c>
      <c r="H143" s="260">
        <f t="shared" si="13"/>
        <v>0</v>
      </c>
      <c r="I143" s="261">
        <f t="shared" si="14"/>
        <v>0</v>
      </c>
    </row>
    <row r="144" spans="1:10" ht="13.5" x14ac:dyDescent="0.35">
      <c r="A144" s="194" t="s">
        <v>288</v>
      </c>
      <c r="B144" s="196" t="s">
        <v>289</v>
      </c>
      <c r="C144" s="203">
        <v>2117.5</v>
      </c>
      <c r="D144" s="182">
        <v>1137.5</v>
      </c>
      <c r="E144" s="140">
        <v>4000</v>
      </c>
      <c r="F144" s="256"/>
      <c r="G144" s="260">
        <v>1260</v>
      </c>
      <c r="H144" s="260">
        <f t="shared" si="13"/>
        <v>1680</v>
      </c>
      <c r="I144" s="261">
        <f>70*2*12</f>
        <v>1680</v>
      </c>
      <c r="J144" s="94" t="s">
        <v>440</v>
      </c>
    </row>
    <row r="145" spans="1:10" ht="14" thickBot="1" x14ac:dyDescent="0.4">
      <c r="A145" s="199" t="s">
        <v>290</v>
      </c>
      <c r="B145" s="196" t="s">
        <v>150</v>
      </c>
      <c r="C145" s="215">
        <v>408.69</v>
      </c>
      <c r="D145" s="217">
        <v>249.32</v>
      </c>
      <c r="E145" s="219">
        <v>300</v>
      </c>
      <c r="F145" s="256"/>
      <c r="G145" s="260">
        <v>124.85</v>
      </c>
      <c r="H145" s="260">
        <f t="shared" si="13"/>
        <v>166.46666666666667</v>
      </c>
      <c r="I145" s="261">
        <f t="shared" si="14"/>
        <v>174.79000000000002</v>
      </c>
    </row>
    <row r="146" spans="1:10" ht="13.5" x14ac:dyDescent="0.35">
      <c r="A146" s="57"/>
      <c r="B146" s="114"/>
      <c r="C146" s="214">
        <f>SUM(C139:C145)</f>
        <v>26046.85</v>
      </c>
      <c r="D146" s="128">
        <f>SUM(D139:D145)</f>
        <v>21636.569999999996</v>
      </c>
      <c r="E146" s="140">
        <f>SUM(E139:E145)</f>
        <v>34816</v>
      </c>
      <c r="F146" s="256"/>
      <c r="G146" s="260">
        <f>SUM(G139:G145)</f>
        <v>17294.479999999996</v>
      </c>
      <c r="H146" s="267">
        <f>SUM(H139:H145)</f>
        <v>23059.306666666664</v>
      </c>
      <c r="I146" s="261">
        <f>SUM(I139:I145)</f>
        <v>27570.422933333328</v>
      </c>
    </row>
    <row r="147" spans="1:10" ht="13.5" x14ac:dyDescent="0.35">
      <c r="A147" s="229"/>
      <c r="B147" s="82"/>
      <c r="C147" s="242"/>
      <c r="D147" s="138"/>
      <c r="E147" s="140"/>
      <c r="F147" s="256"/>
      <c r="G147" s="191"/>
      <c r="H147" s="191"/>
    </row>
    <row r="148" spans="1:10" ht="13.5" x14ac:dyDescent="0.35">
      <c r="A148" s="201" t="s">
        <v>293</v>
      </c>
      <c r="B148" s="208" t="s">
        <v>294</v>
      </c>
      <c r="C148" s="95" t="s">
        <v>412</v>
      </c>
      <c r="D148" s="232" t="s">
        <v>416</v>
      </c>
      <c r="E148" s="233" t="s">
        <v>417</v>
      </c>
      <c r="F148" s="255"/>
      <c r="G148" s="233" t="s">
        <v>430</v>
      </c>
      <c r="H148" s="233" t="s">
        <v>419</v>
      </c>
      <c r="I148" s="265" t="s">
        <v>420</v>
      </c>
    </row>
    <row r="149" spans="1:10" ht="13.5" x14ac:dyDescent="0.35">
      <c r="A149" s="193" t="s">
        <v>295</v>
      </c>
      <c r="B149" s="196" t="s">
        <v>127</v>
      </c>
      <c r="C149" s="203">
        <v>21882.94</v>
      </c>
      <c r="D149" s="182">
        <v>18511.990000000002</v>
      </c>
      <c r="E149" s="140">
        <v>26287</v>
      </c>
      <c r="F149" s="257"/>
      <c r="G149" s="260">
        <v>15185.95</v>
      </c>
      <c r="H149" s="260">
        <f>G149/9*12</f>
        <v>20247.933333333334</v>
      </c>
      <c r="I149" s="261">
        <f>H149*1.22</f>
        <v>24702.478666666666</v>
      </c>
    </row>
    <row r="150" spans="1:10" ht="13.5" x14ac:dyDescent="0.35">
      <c r="A150" s="194" t="s">
        <v>296</v>
      </c>
      <c r="B150" s="196" t="s">
        <v>297</v>
      </c>
      <c r="C150" s="203">
        <v>1546.72</v>
      </c>
      <c r="D150" s="182">
        <v>1279.58</v>
      </c>
      <c r="E150" s="140">
        <v>2629</v>
      </c>
      <c r="F150" s="256"/>
      <c r="G150" s="260">
        <v>701.67</v>
      </c>
      <c r="H150" s="260">
        <f t="shared" ref="H150:H155" si="15">G150/9*12</f>
        <v>935.56</v>
      </c>
      <c r="I150" s="261">
        <f t="shared" ref="I150:I155" si="16">H150*1.05</f>
        <v>982.33799999999997</v>
      </c>
    </row>
    <row r="151" spans="1:10" ht="13.5" x14ac:dyDescent="0.35">
      <c r="A151" s="194" t="s">
        <v>301</v>
      </c>
      <c r="B151" s="196" t="s">
        <v>302</v>
      </c>
      <c r="C151" s="203">
        <v>2485</v>
      </c>
      <c r="D151" s="182">
        <v>1154.94</v>
      </c>
      <c r="E151" s="140">
        <v>2500</v>
      </c>
      <c r="F151" s="256"/>
      <c r="G151" s="260">
        <v>0</v>
      </c>
      <c r="H151" s="260">
        <f t="shared" si="15"/>
        <v>0</v>
      </c>
      <c r="I151" s="261">
        <f t="shared" si="16"/>
        <v>0</v>
      </c>
    </row>
    <row r="152" spans="1:10" ht="13.5" x14ac:dyDescent="0.35">
      <c r="A152" s="194" t="s">
        <v>303</v>
      </c>
      <c r="B152" s="196" t="s">
        <v>348</v>
      </c>
      <c r="C152" s="203">
        <v>12932.88</v>
      </c>
      <c r="D152" s="182">
        <v>14396.17</v>
      </c>
      <c r="E152" s="140">
        <v>15000</v>
      </c>
      <c r="F152" s="256"/>
      <c r="G152" s="260">
        <v>10772.5</v>
      </c>
      <c r="H152" s="260">
        <f t="shared" si="15"/>
        <v>14363.333333333332</v>
      </c>
      <c r="I152" s="261">
        <f t="shared" si="16"/>
        <v>15081.5</v>
      </c>
    </row>
    <row r="153" spans="1:10" ht="13.5" x14ac:dyDescent="0.35">
      <c r="A153" s="271"/>
      <c r="B153" s="196" t="s">
        <v>427</v>
      </c>
      <c r="C153" s="203"/>
      <c r="D153" s="186"/>
      <c r="E153" s="270"/>
      <c r="F153" s="256"/>
      <c r="G153" s="262">
        <v>89.99</v>
      </c>
      <c r="H153" s="260">
        <f t="shared" si="15"/>
        <v>119.98666666666666</v>
      </c>
      <c r="I153" s="261">
        <f t="shared" si="16"/>
        <v>125.986</v>
      </c>
    </row>
    <row r="154" spans="1:10" ht="13.5" x14ac:dyDescent="0.35">
      <c r="A154" s="194" t="s">
        <v>309</v>
      </c>
      <c r="B154" s="196" t="s">
        <v>310</v>
      </c>
      <c r="C154" s="203">
        <v>2975</v>
      </c>
      <c r="D154" s="182">
        <v>1115</v>
      </c>
      <c r="E154" s="140">
        <v>2500</v>
      </c>
      <c r="F154" s="256"/>
      <c r="G154" s="260">
        <v>490</v>
      </c>
      <c r="H154" s="260">
        <f t="shared" si="15"/>
        <v>653.33333333333326</v>
      </c>
      <c r="I154" s="261">
        <f>70*5*4</f>
        <v>1400</v>
      </c>
      <c r="J154" s="94" t="s">
        <v>441</v>
      </c>
    </row>
    <row r="155" spans="1:10" ht="13.5" x14ac:dyDescent="0.35">
      <c r="A155" s="202" t="s">
        <v>311</v>
      </c>
      <c r="B155" s="196" t="s">
        <v>150</v>
      </c>
      <c r="C155" s="215">
        <v>18</v>
      </c>
      <c r="D155" s="217">
        <v>99.99</v>
      </c>
      <c r="E155" s="219">
        <v>200</v>
      </c>
      <c r="F155" s="256"/>
      <c r="G155" s="260">
        <v>149.26</v>
      </c>
      <c r="H155" s="260">
        <f t="shared" si="15"/>
        <v>199.01333333333332</v>
      </c>
      <c r="I155" s="261">
        <f t="shared" si="16"/>
        <v>208.964</v>
      </c>
    </row>
    <row r="156" spans="1:10" ht="13.5" x14ac:dyDescent="0.35">
      <c r="A156" s="57"/>
      <c r="B156" s="114"/>
      <c r="C156" s="220">
        <f>SUM(C149:C155)</f>
        <v>41840.54</v>
      </c>
      <c r="D156" s="128">
        <f>SUM(D149:D155)</f>
        <v>36557.67</v>
      </c>
      <c r="E156" s="140">
        <f>SUM(E149:E155)</f>
        <v>49116</v>
      </c>
      <c r="F156" s="256"/>
      <c r="G156" s="260">
        <f>SUM(G149:G155)</f>
        <v>27389.370000000003</v>
      </c>
      <c r="H156" s="267">
        <f>SUM(H149:H155)</f>
        <v>36519.160000000003</v>
      </c>
      <c r="I156" s="261">
        <f>SUM(I149:I155)</f>
        <v>42501.266666666663</v>
      </c>
    </row>
    <row r="157" spans="1:10" ht="13.5" x14ac:dyDescent="0.35">
      <c r="A157" s="229"/>
      <c r="B157" s="82"/>
      <c r="C157" s="247"/>
      <c r="D157" s="138"/>
      <c r="E157" s="140"/>
      <c r="F157" s="256"/>
      <c r="G157" s="191"/>
      <c r="H157" s="191"/>
    </row>
    <row r="158" spans="1:10" ht="13.5" x14ac:dyDescent="0.35">
      <c r="A158" s="201" t="s">
        <v>314</v>
      </c>
      <c r="B158" s="208" t="s">
        <v>315</v>
      </c>
      <c r="C158" s="95" t="s">
        <v>412</v>
      </c>
      <c r="D158" s="232" t="s">
        <v>416</v>
      </c>
      <c r="E158" s="233" t="s">
        <v>417</v>
      </c>
      <c r="F158" s="255"/>
      <c r="G158" s="233" t="s">
        <v>430</v>
      </c>
      <c r="H158" s="233" t="s">
        <v>419</v>
      </c>
      <c r="I158" s="265" t="s">
        <v>420</v>
      </c>
    </row>
    <row r="159" spans="1:10" ht="13.5" x14ac:dyDescent="0.35">
      <c r="A159" s="194" t="s">
        <v>317</v>
      </c>
      <c r="B159" s="196" t="s">
        <v>129</v>
      </c>
      <c r="C159" s="203">
        <v>62151.76</v>
      </c>
      <c r="D159" s="182">
        <v>57570.63</v>
      </c>
      <c r="E159" s="140">
        <v>59230</v>
      </c>
      <c r="F159" s="257"/>
      <c r="G159" s="260">
        <v>44784.59</v>
      </c>
      <c r="H159" s="260">
        <f>G159/9*12</f>
        <v>59712.78666666666</v>
      </c>
      <c r="I159" s="261">
        <f>H159*1.04</f>
        <v>62101.29813333333</v>
      </c>
    </row>
    <row r="160" spans="1:10" ht="13.5" x14ac:dyDescent="0.35">
      <c r="A160" s="194" t="s">
        <v>318</v>
      </c>
      <c r="B160" s="196" t="s">
        <v>319</v>
      </c>
      <c r="C160" s="203">
        <v>5162.1899999999996</v>
      </c>
      <c r="D160" s="182">
        <v>3681.66</v>
      </c>
      <c r="E160" s="140">
        <v>5923</v>
      </c>
      <c r="F160" s="256"/>
      <c r="G160" s="260">
        <v>1951.62</v>
      </c>
      <c r="H160" s="260">
        <f t="shared" ref="H160:H166" si="17">G160/9*12</f>
        <v>2602.16</v>
      </c>
      <c r="I160" s="261">
        <f t="shared" ref="I160:I165" si="18">H160*1.05</f>
        <v>2732.268</v>
      </c>
    </row>
    <row r="161" spans="1:9" ht="13.5" x14ac:dyDescent="0.35">
      <c r="A161" s="194" t="s">
        <v>321</v>
      </c>
      <c r="B161" s="196" t="s">
        <v>94</v>
      </c>
      <c r="C161" s="203">
        <v>75.150000000000006</v>
      </c>
      <c r="D161" s="182">
        <v>0</v>
      </c>
      <c r="E161" s="140">
        <v>400</v>
      </c>
      <c r="F161" s="256"/>
      <c r="G161" s="260">
        <v>0</v>
      </c>
      <c r="H161" s="260">
        <f t="shared" si="17"/>
        <v>0</v>
      </c>
      <c r="I161" s="261">
        <f t="shared" si="18"/>
        <v>0</v>
      </c>
    </row>
    <row r="162" spans="1:9" ht="13.5" x14ac:dyDescent="0.35">
      <c r="A162" s="194" t="s">
        <v>323</v>
      </c>
      <c r="B162" s="196" t="s">
        <v>324</v>
      </c>
      <c r="C162" s="203">
        <v>1673.07</v>
      </c>
      <c r="D162" s="182">
        <v>593.77</v>
      </c>
      <c r="E162" s="140">
        <v>2000</v>
      </c>
      <c r="F162" s="256"/>
      <c r="G162" s="260">
        <v>1894.09</v>
      </c>
      <c r="H162" s="260">
        <f t="shared" si="17"/>
        <v>2525.4533333333334</v>
      </c>
      <c r="I162" s="261">
        <f t="shared" si="18"/>
        <v>2651.7260000000001</v>
      </c>
    </row>
    <row r="163" spans="1:9" ht="13.5" x14ac:dyDescent="0.35">
      <c r="A163" s="194" t="s">
        <v>325</v>
      </c>
      <c r="B163" s="196" t="s">
        <v>326</v>
      </c>
      <c r="C163" s="203">
        <v>3003.74</v>
      </c>
      <c r="D163" s="182">
        <v>834.63</v>
      </c>
      <c r="E163" s="140">
        <v>1200</v>
      </c>
      <c r="F163" s="256"/>
      <c r="G163" s="260">
        <v>433</v>
      </c>
      <c r="H163" s="260">
        <f t="shared" si="17"/>
        <v>577.33333333333337</v>
      </c>
      <c r="I163" s="261">
        <f t="shared" si="18"/>
        <v>606.20000000000005</v>
      </c>
    </row>
    <row r="164" spans="1:9" ht="13.5" x14ac:dyDescent="0.35">
      <c r="A164" s="194" t="s">
        <v>327</v>
      </c>
      <c r="B164" s="196" t="s">
        <v>328</v>
      </c>
      <c r="C164" s="203">
        <v>41.61</v>
      </c>
      <c r="D164" s="182">
        <v>54.6</v>
      </c>
      <c r="E164" s="140">
        <v>300</v>
      </c>
      <c r="F164" s="256"/>
      <c r="G164" s="260">
        <v>0</v>
      </c>
      <c r="H164" s="260">
        <f t="shared" si="17"/>
        <v>0</v>
      </c>
      <c r="I164" s="261">
        <f t="shared" si="18"/>
        <v>0</v>
      </c>
    </row>
    <row r="165" spans="1:9" ht="13.5" x14ac:dyDescent="0.35">
      <c r="A165" s="194" t="s">
        <v>329</v>
      </c>
      <c r="B165" s="196" t="s">
        <v>330</v>
      </c>
      <c r="C165" s="203">
        <v>0</v>
      </c>
      <c r="D165" s="182">
        <v>0</v>
      </c>
      <c r="E165" s="140">
        <v>150</v>
      </c>
      <c r="F165" s="256"/>
      <c r="G165" s="260">
        <v>0</v>
      </c>
      <c r="H165" s="260">
        <f t="shared" si="17"/>
        <v>0</v>
      </c>
      <c r="I165" s="261">
        <f t="shared" si="18"/>
        <v>0</v>
      </c>
    </row>
    <row r="166" spans="1:9" ht="14" thickBot="1" x14ac:dyDescent="0.4">
      <c r="A166" s="199" t="s">
        <v>339</v>
      </c>
      <c r="B166" s="196" t="s">
        <v>340</v>
      </c>
      <c r="C166" s="215">
        <v>1788.38</v>
      </c>
      <c r="D166" s="183">
        <v>1001.55</v>
      </c>
      <c r="E166" s="141">
        <v>1500</v>
      </c>
      <c r="F166" s="256"/>
      <c r="G166" s="260">
        <v>691.66</v>
      </c>
      <c r="H166" s="260">
        <f t="shared" si="17"/>
        <v>922.21333333333337</v>
      </c>
      <c r="I166" s="261">
        <f>H166</f>
        <v>922.21333333333337</v>
      </c>
    </row>
    <row r="167" spans="1:9" ht="13.5" thickBot="1" x14ac:dyDescent="0.35">
      <c r="C167" s="220">
        <f>SUM(C159:C166)</f>
        <v>73895.900000000009</v>
      </c>
      <c r="D167" s="147">
        <f>SUM(D159:D166)</f>
        <v>63736.839999999989</v>
      </c>
      <c r="E167" s="146">
        <f>SUM(E159:E166)</f>
        <v>70703</v>
      </c>
      <c r="F167" s="256"/>
      <c r="G167" s="260">
        <f>SUM(G159:G166)</f>
        <v>49754.96</v>
      </c>
      <c r="H167" s="267">
        <f>SUM(H159:H166)</f>
        <v>66339.946666666656</v>
      </c>
      <c r="I167" s="261">
        <f>SUM(I159:I166)</f>
        <v>69013.705466666652</v>
      </c>
    </row>
    <row r="168" spans="1:9" x14ac:dyDescent="0.25">
      <c r="C168" s="97"/>
      <c r="D168" s="149"/>
      <c r="E168"/>
      <c r="F168" s="256"/>
      <c r="G168" s="191"/>
      <c r="H168" s="191"/>
    </row>
    <row r="169" spans="1:9" ht="13.5" x14ac:dyDescent="0.35">
      <c r="A169" s="246"/>
      <c r="B169" s="245" t="s">
        <v>424</v>
      </c>
      <c r="C169" s="95" t="s">
        <v>412</v>
      </c>
      <c r="D169" s="232" t="s">
        <v>416</v>
      </c>
      <c r="E169" s="233" t="s">
        <v>417</v>
      </c>
      <c r="F169" s="255"/>
      <c r="G169" s="233" t="s">
        <v>430</v>
      </c>
      <c r="H169" s="233" t="s">
        <v>419</v>
      </c>
      <c r="I169" s="265" t="s">
        <v>420</v>
      </c>
    </row>
    <row r="170" spans="1:9" ht="15" x14ac:dyDescent="0.45">
      <c r="B170" s="277" t="s">
        <v>362</v>
      </c>
      <c r="C170" s="112">
        <f>SUM(C57,C74,C81,C89,C104,C136,C146,C156,C167)</f>
        <v>2786981.1100000003</v>
      </c>
      <c r="D170" s="128">
        <f>D57+D74+D81+D89+D104+D136+D146+D156+D167</f>
        <v>2710331.6199999996</v>
      </c>
      <c r="E170" s="253">
        <f>SUM(E167+E156+E146+E136+E104+E89+E81+E74+E57)</f>
        <v>3277055</v>
      </c>
      <c r="F170" s="258"/>
      <c r="G170" s="263">
        <f>SUM(G167+G156+G146+G136+G104+G89+G81+G74+G57)</f>
        <v>2124641.9200000004</v>
      </c>
      <c r="H170" s="263">
        <f>SUM(H167+H156+H146+H136+H104+H89+H81+H74+H57)</f>
        <v>2832855.8933333331</v>
      </c>
      <c r="I170" s="276">
        <f>SUM(I167,I156,I146,I136,I104,I89,I81,I74,I57)</f>
        <v>2667563.5664666658</v>
      </c>
    </row>
    <row r="171" spans="1:9" x14ac:dyDescent="0.25">
      <c r="B171" s="80"/>
      <c r="C171" s="251"/>
      <c r="D171" s="237"/>
      <c r="E171" s="250"/>
      <c r="F171" s="256"/>
      <c r="G171" s="175"/>
      <c r="H171" s="266"/>
      <c r="I171" s="139"/>
    </row>
    <row r="172" spans="1:9" ht="15" x14ac:dyDescent="0.45">
      <c r="B172" s="277" t="s">
        <v>429</v>
      </c>
      <c r="C172" s="112">
        <f>C15-C170</f>
        <v>424338.81999999983</v>
      </c>
      <c r="D172" s="112">
        <f>D15-D170</f>
        <v>-13648.299999999814</v>
      </c>
      <c r="E172" s="112">
        <f>E15-E170</f>
        <v>-632333</v>
      </c>
      <c r="F172" s="258"/>
      <c r="G172" s="268">
        <f>G15-G170</f>
        <v>-353567.56000000029</v>
      </c>
      <c r="H172" s="268">
        <f>H15-H170</f>
        <v>-625817.58666666644</v>
      </c>
      <c r="I172" s="269">
        <f>I15-I170</f>
        <v>-107340.51205866598</v>
      </c>
    </row>
    <row r="173" spans="1:9" x14ac:dyDescent="0.25">
      <c r="B173" s="80"/>
      <c r="C173" s="252"/>
      <c r="D173" s="252"/>
      <c r="E173" s="252"/>
      <c r="F173" s="256"/>
      <c r="G173" s="91"/>
      <c r="H173" s="260"/>
      <c r="I173" s="139"/>
    </row>
    <row r="174" spans="1:9" ht="13" x14ac:dyDescent="0.3">
      <c r="B174" s="223" t="s">
        <v>351</v>
      </c>
      <c r="C174" s="171"/>
      <c r="D174" s="121">
        <v>74011</v>
      </c>
      <c r="E174" s="180">
        <v>91000</v>
      </c>
      <c r="F174" s="256"/>
      <c r="G174" s="274"/>
      <c r="H174" s="274"/>
      <c r="I174" s="180">
        <v>5000</v>
      </c>
    </row>
    <row r="175" spans="1:9" x14ac:dyDescent="0.25">
      <c r="B175" s="82"/>
      <c r="C175" s="97"/>
      <c r="D175" s="187"/>
      <c r="E175" s="150"/>
      <c r="F175" s="256"/>
      <c r="G175" s="262"/>
      <c r="H175" s="260"/>
      <c r="I175" s="139"/>
    </row>
    <row r="176" spans="1:9" x14ac:dyDescent="0.25">
      <c r="B176" s="131" t="s">
        <v>356</v>
      </c>
      <c r="C176" s="121" t="e">
        <f>#REF!</f>
        <v>#REF!</v>
      </c>
      <c r="D176" s="188"/>
      <c r="F176" s="256"/>
      <c r="G176" s="262"/>
      <c r="H176" s="260"/>
      <c r="I176" s="139"/>
    </row>
    <row r="177" spans="2:10" x14ac:dyDescent="0.25">
      <c r="B177" s="131" t="s">
        <v>357</v>
      </c>
      <c r="C177" s="111">
        <f>SUM(C3+C4+C5+C6+C7+C8+C9+C13+C10)</f>
        <v>2658033.36</v>
      </c>
      <c r="D177" s="224">
        <f>D3+D4+D5+D6+D7+D8+D9+D13+D10</f>
        <v>2169031.9699999997</v>
      </c>
      <c r="E177" s="224">
        <f>E3+E4+E5+E6+E7+E8+E9+E13+E10</f>
        <v>2134768</v>
      </c>
      <c r="F177" s="256"/>
      <c r="G177" s="224">
        <f>G3+G4+G5+G6+G7+G8+G9+G13+G10</f>
        <v>1272317.27</v>
      </c>
      <c r="H177" s="224">
        <f>H3+H4+H5+H6+H7+H8+H9+H13+H10</f>
        <v>1695078.62</v>
      </c>
      <c r="I177" s="224">
        <f>I3+I4+I5+I6+I7+I8+I9+I13+I10</f>
        <v>1956790.1</v>
      </c>
    </row>
    <row r="178" spans="2:10" x14ac:dyDescent="0.25">
      <c r="B178" s="131" t="s">
        <v>385</v>
      </c>
      <c r="C178" s="122">
        <f>SUM(C11+C12)</f>
        <v>553286.56999999995</v>
      </c>
      <c r="D178" s="121">
        <f>D11+D12</f>
        <v>527651.35</v>
      </c>
      <c r="E178" s="121">
        <f>E11+E12</f>
        <v>509954</v>
      </c>
      <c r="F178" s="256"/>
      <c r="G178" s="121">
        <f>G11+G12</f>
        <v>498757.08999999997</v>
      </c>
      <c r="H178" s="121">
        <f>H11+H12</f>
        <v>511959.68666666665</v>
      </c>
      <c r="I178" s="121">
        <f>I11+I12</f>
        <v>603432.95440799999</v>
      </c>
    </row>
    <row r="179" spans="2:10" x14ac:dyDescent="0.25">
      <c r="B179" s="131" t="s">
        <v>381</v>
      </c>
      <c r="C179" s="122">
        <f>C170-C54-C55-C56</f>
        <v>2690052.07</v>
      </c>
      <c r="D179" s="224">
        <f>D170-D54-D55-D56</f>
        <v>2617932.8199999998</v>
      </c>
      <c r="E179" s="224">
        <f>E170-E54-E55-E56</f>
        <v>3185143</v>
      </c>
      <c r="F179" s="256"/>
      <c r="G179" s="224">
        <f>G170-G54-G55-G56</f>
        <v>2064488.4800000004</v>
      </c>
      <c r="H179" s="224">
        <f>H170-H54-H55-H56</f>
        <v>2752651.3066666662</v>
      </c>
      <c r="I179" s="224">
        <f>I170-I54-I55-I56</f>
        <v>2585774.4997999989</v>
      </c>
    </row>
    <row r="180" spans="2:10" x14ac:dyDescent="0.25">
      <c r="B180" s="131" t="s">
        <v>361</v>
      </c>
      <c r="C180" s="121" t="e">
        <f>C176+C177+C178-C179</f>
        <v>#REF!</v>
      </c>
      <c r="D180" s="121">
        <f>D176+D177+D178-D179</f>
        <v>78750.5</v>
      </c>
      <c r="E180" s="225">
        <f>E176+E177+E178-E179</f>
        <v>-540421</v>
      </c>
      <c r="F180" s="256"/>
      <c r="G180" s="225">
        <f>G176+G177+G178-G179</f>
        <v>-293414.12000000058</v>
      </c>
      <c r="H180" s="225">
        <f>H176+H177+H178-H179</f>
        <v>-545612.99999999953</v>
      </c>
      <c r="I180" s="225">
        <f>I176+I177+I178-I179</f>
        <v>-25551.445391999092</v>
      </c>
    </row>
    <row r="181" spans="2:10" x14ac:dyDescent="0.25">
      <c r="C181" s="97"/>
      <c r="E181"/>
      <c r="F181" s="256"/>
      <c r="G181" s="191"/>
      <c r="H181" s="191"/>
    </row>
    <row r="182" spans="2:10" ht="13" thickBot="1" x14ac:dyDescent="0.3">
      <c r="C182" s="100"/>
      <c r="E182" s="19"/>
      <c r="F182" s="256"/>
      <c r="G182" s="191"/>
      <c r="H182" s="191"/>
    </row>
    <row r="183" spans="2:10" ht="13.5" thickBot="1" x14ac:dyDescent="0.3">
      <c r="B183" s="172" t="s">
        <v>380</v>
      </c>
      <c r="C183" s="95" t="s">
        <v>412</v>
      </c>
      <c r="D183" s="232" t="s">
        <v>416</v>
      </c>
      <c r="E183" s="233" t="s">
        <v>417</v>
      </c>
      <c r="F183" s="255"/>
      <c r="G183" s="234" t="s">
        <v>421</v>
      </c>
      <c r="H183" s="235" t="s">
        <v>419</v>
      </c>
      <c r="I183" s="236" t="s">
        <v>420</v>
      </c>
    </row>
    <row r="184" spans="2:10" x14ac:dyDescent="0.25">
      <c r="B184" s="131" t="s">
        <v>365</v>
      </c>
      <c r="C184" s="165">
        <v>12500</v>
      </c>
      <c r="D184" s="121">
        <v>0</v>
      </c>
      <c r="E184" s="140"/>
      <c r="F184" s="256"/>
      <c r="G184" s="273"/>
      <c r="H184" s="191"/>
    </row>
    <row r="185" spans="2:10" x14ac:dyDescent="0.25">
      <c r="B185" s="131" t="s">
        <v>452</v>
      </c>
      <c r="C185" s="165">
        <v>5016</v>
      </c>
      <c r="D185" s="121">
        <v>8338</v>
      </c>
      <c r="E185" s="140">
        <v>2500</v>
      </c>
      <c r="F185" s="256"/>
      <c r="G185" s="273"/>
      <c r="H185" s="191"/>
      <c r="J185" s="94" t="s">
        <v>453</v>
      </c>
    </row>
    <row r="186" spans="2:10" x14ac:dyDescent="0.25">
      <c r="B186" s="131" t="s">
        <v>396</v>
      </c>
      <c r="C186" s="165">
        <v>0</v>
      </c>
      <c r="D186" s="121"/>
      <c r="E186" s="140">
        <v>0</v>
      </c>
      <c r="F186" s="256"/>
      <c r="G186" s="273"/>
      <c r="H186" s="191"/>
    </row>
    <row r="187" spans="2:10" x14ac:dyDescent="0.25">
      <c r="B187" s="131" t="s">
        <v>382</v>
      </c>
      <c r="C187" s="165">
        <v>1176.49</v>
      </c>
      <c r="D187" s="121">
        <v>5973.27</v>
      </c>
      <c r="E187" s="140">
        <v>8000</v>
      </c>
      <c r="F187" s="256"/>
      <c r="G187" s="273"/>
      <c r="H187" s="191"/>
    </row>
    <row r="188" spans="2:10" x14ac:dyDescent="0.25">
      <c r="B188" s="131" t="s">
        <v>383</v>
      </c>
      <c r="C188" s="165">
        <v>0</v>
      </c>
      <c r="D188" s="121">
        <v>0</v>
      </c>
      <c r="E188" s="140">
        <v>1000</v>
      </c>
      <c r="F188" s="256"/>
      <c r="G188" s="273"/>
      <c r="H188" s="191"/>
    </row>
    <row r="189" spans="2:10" x14ac:dyDescent="0.25">
      <c r="B189" s="131" t="s">
        <v>384</v>
      </c>
      <c r="C189" s="165">
        <v>0</v>
      </c>
      <c r="D189" s="121">
        <v>563.74</v>
      </c>
      <c r="E189" s="140">
        <v>10000</v>
      </c>
      <c r="F189" s="256"/>
      <c r="G189" s="273"/>
      <c r="H189" s="191"/>
    </row>
    <row r="190" spans="2:10" x14ac:dyDescent="0.25">
      <c r="B190" s="131" t="s">
        <v>387</v>
      </c>
      <c r="C190" s="165">
        <v>2156</v>
      </c>
      <c r="D190" s="121"/>
      <c r="E190" s="140">
        <v>4500</v>
      </c>
      <c r="F190" s="256"/>
      <c r="G190" s="273"/>
      <c r="H190" s="191"/>
    </row>
    <row r="191" spans="2:10" x14ac:dyDescent="0.25">
      <c r="B191" s="131" t="s">
        <v>386</v>
      </c>
      <c r="C191" s="165">
        <v>0</v>
      </c>
      <c r="D191" s="121"/>
      <c r="E191" s="140">
        <v>10000</v>
      </c>
      <c r="F191" s="256"/>
      <c r="G191" s="273"/>
      <c r="H191" s="191"/>
    </row>
    <row r="192" spans="2:10" x14ac:dyDescent="0.25">
      <c r="B192" s="131" t="s">
        <v>393</v>
      </c>
      <c r="C192" s="165">
        <v>10000</v>
      </c>
      <c r="D192" s="121"/>
      <c r="E192" s="140">
        <v>0</v>
      </c>
      <c r="F192" s="256"/>
      <c r="G192" s="273"/>
      <c r="H192" s="191"/>
    </row>
    <row r="193" spans="1:8" x14ac:dyDescent="0.25">
      <c r="B193" s="131" t="s">
        <v>394</v>
      </c>
      <c r="C193" s="165">
        <v>0</v>
      </c>
      <c r="D193" s="121">
        <v>41227</v>
      </c>
      <c r="E193" s="140">
        <v>0</v>
      </c>
      <c r="F193" s="256"/>
      <c r="G193" s="273"/>
      <c r="H193" s="191"/>
    </row>
    <row r="194" spans="1:8" x14ac:dyDescent="0.25">
      <c r="B194" s="131" t="s">
        <v>388</v>
      </c>
      <c r="C194" s="165">
        <v>4403</v>
      </c>
      <c r="D194" s="121">
        <v>11900</v>
      </c>
      <c r="E194" s="140">
        <v>10000</v>
      </c>
      <c r="F194" s="256"/>
      <c r="G194" s="273"/>
      <c r="H194" s="191"/>
    </row>
    <row r="195" spans="1:8" x14ac:dyDescent="0.25">
      <c r="B195" s="131" t="s">
        <v>400</v>
      </c>
      <c r="C195" s="166">
        <v>1100</v>
      </c>
      <c r="D195" s="121"/>
      <c r="E195" s="140">
        <v>0</v>
      </c>
      <c r="F195" s="256"/>
      <c r="G195" s="273"/>
      <c r="H195" s="191"/>
    </row>
    <row r="196" spans="1:8" x14ac:dyDescent="0.25">
      <c r="B196" s="131" t="s">
        <v>401</v>
      </c>
      <c r="C196" s="166">
        <v>7425</v>
      </c>
      <c r="D196" s="121"/>
      <c r="E196" s="140">
        <v>0</v>
      </c>
      <c r="F196" s="256"/>
      <c r="G196" s="273"/>
      <c r="H196" s="191"/>
    </row>
    <row r="197" spans="1:8" x14ac:dyDescent="0.25">
      <c r="B197" s="131" t="s">
        <v>402</v>
      </c>
      <c r="C197" s="166">
        <v>1185.02</v>
      </c>
      <c r="D197" s="121"/>
      <c r="E197" s="140">
        <v>0</v>
      </c>
      <c r="F197" s="256"/>
      <c r="G197" s="273"/>
      <c r="H197" s="191"/>
    </row>
    <row r="198" spans="1:8" x14ac:dyDescent="0.25">
      <c r="B198" s="131" t="s">
        <v>411</v>
      </c>
      <c r="C198" s="166">
        <v>4325</v>
      </c>
      <c r="D198" s="121">
        <v>4157.99</v>
      </c>
      <c r="E198" s="140">
        <v>5000</v>
      </c>
      <c r="F198" s="256"/>
      <c r="G198" s="273"/>
      <c r="H198" s="191"/>
    </row>
    <row r="199" spans="1:8" x14ac:dyDescent="0.25">
      <c r="B199" s="134" t="s">
        <v>409</v>
      </c>
      <c r="C199" s="165">
        <v>0</v>
      </c>
      <c r="D199" s="189">
        <v>1851</v>
      </c>
      <c r="E199" s="140">
        <v>20000</v>
      </c>
      <c r="F199" s="256"/>
      <c r="G199" s="273"/>
      <c r="H199" s="191"/>
    </row>
    <row r="200" spans="1:8" ht="13" x14ac:dyDescent="0.3">
      <c r="B200" s="272" t="s">
        <v>415</v>
      </c>
      <c r="C200" s="165">
        <v>0</v>
      </c>
      <c r="D200" s="189"/>
      <c r="E200" s="140">
        <v>20000</v>
      </c>
      <c r="F200" s="256"/>
      <c r="G200" s="249"/>
      <c r="H200" s="191"/>
    </row>
    <row r="201" spans="1:8" x14ac:dyDescent="0.25">
      <c r="B201" s="134" t="s">
        <v>410</v>
      </c>
      <c r="C201" s="165">
        <v>0</v>
      </c>
      <c r="D201" s="121"/>
      <c r="E201" s="140"/>
      <c r="F201" s="256"/>
      <c r="G201" s="273"/>
      <c r="H201" s="191"/>
    </row>
    <row r="202" spans="1:8" ht="13" x14ac:dyDescent="0.3">
      <c r="B202" s="226" t="s">
        <v>379</v>
      </c>
      <c r="C202" s="165">
        <f>SUM(C184:C198)</f>
        <v>49286.51</v>
      </c>
      <c r="D202" s="128">
        <f>SUM(D184:D201)</f>
        <v>74011.000000000015</v>
      </c>
      <c r="E202" s="190">
        <f>SUM(E184:E201)</f>
        <v>91000</v>
      </c>
      <c r="F202" s="256"/>
      <c r="G202" s="273"/>
      <c r="H202" s="191"/>
    </row>
    <row r="203" spans="1:8" ht="13" thickBot="1" x14ac:dyDescent="0.3">
      <c r="A203" s="54"/>
      <c r="B203" s="54"/>
      <c r="C203" s="85"/>
      <c r="E203" s="140"/>
      <c r="F203" s="256"/>
      <c r="G203" s="273"/>
      <c r="H203" s="191"/>
    </row>
    <row r="204" spans="1:8" ht="24" x14ac:dyDescent="0.25">
      <c r="A204" s="54"/>
      <c r="B204" s="227" t="s">
        <v>389</v>
      </c>
      <c r="C204" s="119">
        <f>SUM(C184:C198)</f>
        <v>49286.51</v>
      </c>
      <c r="D204" s="181">
        <v>74011</v>
      </c>
      <c r="E204" s="174">
        <v>91000</v>
      </c>
      <c r="F204" s="256"/>
      <c r="G204" s="273"/>
      <c r="H204" s="191"/>
    </row>
    <row r="205" spans="1:8" x14ac:dyDescent="0.25">
      <c r="E205"/>
    </row>
    <row r="206" spans="1:8" x14ac:dyDescent="0.25">
      <c r="E206"/>
    </row>
    <row r="207" spans="1:8" x14ac:dyDescent="0.25">
      <c r="E207"/>
    </row>
    <row r="208" spans="1:8" x14ac:dyDescent="0.25">
      <c r="E208"/>
    </row>
    <row r="209" spans="5:5" x14ac:dyDescent="0.25">
      <c r="E209"/>
    </row>
    <row r="210" spans="5:5" x14ac:dyDescent="0.25">
      <c r="E210"/>
    </row>
    <row r="211" spans="5:5" x14ac:dyDescent="0.25">
      <c r="E211"/>
    </row>
    <row r="212" spans="5:5" x14ac:dyDescent="0.25">
      <c r="E212"/>
    </row>
    <row r="213" spans="5:5" x14ac:dyDescent="0.25">
      <c r="E213"/>
    </row>
    <row r="214" spans="5:5" x14ac:dyDescent="0.25">
      <c r="E214"/>
    </row>
    <row r="215" spans="5:5" x14ac:dyDescent="0.25">
      <c r="E215"/>
    </row>
    <row r="216" spans="5:5" x14ac:dyDescent="0.25">
      <c r="E216"/>
    </row>
    <row r="217" spans="5:5" x14ac:dyDescent="0.25">
      <c r="E217"/>
    </row>
    <row r="218" spans="5:5" x14ac:dyDescent="0.25">
      <c r="E218"/>
    </row>
    <row r="219" spans="5:5" x14ac:dyDescent="0.25">
      <c r="E219"/>
    </row>
    <row r="220" spans="5:5" x14ac:dyDescent="0.25">
      <c r="E220"/>
    </row>
    <row r="221" spans="5:5" x14ac:dyDescent="0.25">
      <c r="E221"/>
    </row>
    <row r="222" spans="5:5" x14ac:dyDescent="0.25">
      <c r="E222"/>
    </row>
    <row r="223" spans="5:5" x14ac:dyDescent="0.25">
      <c r="E223"/>
    </row>
    <row r="224" spans="5:5" x14ac:dyDescent="0.25">
      <c r="E224"/>
    </row>
    <row r="225" spans="5:5" x14ac:dyDescent="0.25">
      <c r="E225"/>
    </row>
    <row r="226" spans="5:5" x14ac:dyDescent="0.25">
      <c r="E226"/>
    </row>
    <row r="227" spans="5:5" x14ac:dyDescent="0.25">
      <c r="E227"/>
    </row>
    <row r="228" spans="5:5" x14ac:dyDescent="0.25">
      <c r="E228"/>
    </row>
    <row r="229" spans="5:5" x14ac:dyDescent="0.25">
      <c r="E229"/>
    </row>
    <row r="230" spans="5:5" x14ac:dyDescent="0.25">
      <c r="E230"/>
    </row>
    <row r="231" spans="5:5" x14ac:dyDescent="0.25">
      <c r="E231"/>
    </row>
    <row r="232" spans="5:5" x14ac:dyDescent="0.25">
      <c r="E232"/>
    </row>
    <row r="233" spans="5:5" x14ac:dyDescent="0.25">
      <c r="E233"/>
    </row>
    <row r="234" spans="5:5" x14ac:dyDescent="0.25">
      <c r="E234"/>
    </row>
    <row r="235" spans="5:5" x14ac:dyDescent="0.25">
      <c r="E235"/>
    </row>
    <row r="236" spans="5:5" x14ac:dyDescent="0.25">
      <c r="E236"/>
    </row>
    <row r="237" spans="5:5" x14ac:dyDescent="0.25">
      <c r="E237"/>
    </row>
    <row r="238" spans="5:5" x14ac:dyDescent="0.25">
      <c r="E238"/>
    </row>
    <row r="239" spans="5:5" x14ac:dyDescent="0.25">
      <c r="E239"/>
    </row>
    <row r="240" spans="5:5" x14ac:dyDescent="0.25">
      <c r="E240"/>
    </row>
    <row r="241" spans="5:5" x14ac:dyDescent="0.25">
      <c r="E241"/>
    </row>
    <row r="242" spans="5:5" x14ac:dyDescent="0.25">
      <c r="E242"/>
    </row>
    <row r="243" spans="5:5" x14ac:dyDescent="0.25">
      <c r="E243"/>
    </row>
    <row r="244" spans="5:5" x14ac:dyDescent="0.25">
      <c r="E244"/>
    </row>
    <row r="245" spans="5:5" x14ac:dyDescent="0.25">
      <c r="E245"/>
    </row>
    <row r="246" spans="5:5" x14ac:dyDescent="0.25">
      <c r="E246"/>
    </row>
    <row r="247" spans="5:5" x14ac:dyDescent="0.25">
      <c r="E247"/>
    </row>
    <row r="248" spans="5:5" x14ac:dyDescent="0.25">
      <c r="E248"/>
    </row>
    <row r="249" spans="5:5" x14ac:dyDescent="0.25">
      <c r="E249"/>
    </row>
    <row r="250" spans="5:5" x14ac:dyDescent="0.25">
      <c r="E250"/>
    </row>
    <row r="251" spans="5:5" x14ac:dyDescent="0.25">
      <c r="E251"/>
    </row>
    <row r="252" spans="5:5" x14ac:dyDescent="0.25">
      <c r="E252"/>
    </row>
    <row r="253" spans="5:5" x14ac:dyDescent="0.25">
      <c r="E253"/>
    </row>
    <row r="254" spans="5:5" x14ac:dyDescent="0.25">
      <c r="E254"/>
    </row>
    <row r="255" spans="5:5" x14ac:dyDescent="0.25">
      <c r="E255"/>
    </row>
    <row r="256" spans="5:5" x14ac:dyDescent="0.25">
      <c r="E256"/>
    </row>
    <row r="257" spans="5:5" x14ac:dyDescent="0.25">
      <c r="E257"/>
    </row>
    <row r="258" spans="5:5" x14ac:dyDescent="0.25">
      <c r="E258"/>
    </row>
    <row r="259" spans="5:5" x14ac:dyDescent="0.25">
      <c r="E259"/>
    </row>
    <row r="260" spans="5:5" x14ac:dyDescent="0.25">
      <c r="E260"/>
    </row>
    <row r="261" spans="5:5" x14ac:dyDescent="0.25">
      <c r="E261"/>
    </row>
    <row r="262" spans="5:5" x14ac:dyDescent="0.25">
      <c r="E262"/>
    </row>
    <row r="263" spans="5:5" x14ac:dyDescent="0.25">
      <c r="E263"/>
    </row>
    <row r="264" spans="5:5" x14ac:dyDescent="0.25">
      <c r="E264"/>
    </row>
    <row r="265" spans="5:5" x14ac:dyDescent="0.25">
      <c r="E265"/>
    </row>
    <row r="266" spans="5:5" x14ac:dyDescent="0.25">
      <c r="E266"/>
    </row>
    <row r="267" spans="5:5" x14ac:dyDescent="0.25">
      <c r="E267"/>
    </row>
    <row r="268" spans="5:5" x14ac:dyDescent="0.25">
      <c r="E268"/>
    </row>
    <row r="269" spans="5:5" x14ac:dyDescent="0.25">
      <c r="E269"/>
    </row>
    <row r="270" spans="5:5" x14ac:dyDescent="0.25">
      <c r="E270"/>
    </row>
    <row r="271" spans="5:5" x14ac:dyDescent="0.25">
      <c r="E271"/>
    </row>
    <row r="272" spans="5:5" x14ac:dyDescent="0.25">
      <c r="E272"/>
    </row>
    <row r="273" spans="5:5" x14ac:dyDescent="0.25">
      <c r="E273"/>
    </row>
    <row r="274" spans="5:5" x14ac:dyDescent="0.25">
      <c r="E274"/>
    </row>
    <row r="275" spans="5:5" x14ac:dyDescent="0.25">
      <c r="E275"/>
    </row>
    <row r="276" spans="5:5" x14ac:dyDescent="0.25">
      <c r="E276"/>
    </row>
    <row r="277" spans="5:5" x14ac:dyDescent="0.25">
      <c r="E277"/>
    </row>
    <row r="278" spans="5:5" x14ac:dyDescent="0.25">
      <c r="E278"/>
    </row>
    <row r="279" spans="5:5" x14ac:dyDescent="0.25">
      <c r="E279"/>
    </row>
    <row r="280" spans="5:5" x14ac:dyDescent="0.25">
      <c r="E280"/>
    </row>
    <row r="281" spans="5:5" x14ac:dyDescent="0.25">
      <c r="E281"/>
    </row>
    <row r="282" spans="5:5" x14ac:dyDescent="0.25">
      <c r="E282"/>
    </row>
    <row r="283" spans="5:5" x14ac:dyDescent="0.25">
      <c r="E283"/>
    </row>
    <row r="284" spans="5:5" x14ac:dyDescent="0.25">
      <c r="E284"/>
    </row>
    <row r="285" spans="5:5" x14ac:dyDescent="0.25">
      <c r="E285"/>
    </row>
    <row r="286" spans="5:5" x14ac:dyDescent="0.25">
      <c r="E286"/>
    </row>
    <row r="287" spans="5:5" x14ac:dyDescent="0.25">
      <c r="E287"/>
    </row>
    <row r="288" spans="5:5" x14ac:dyDescent="0.25">
      <c r="E288"/>
    </row>
    <row r="289" spans="5:5" x14ac:dyDescent="0.25">
      <c r="E289"/>
    </row>
    <row r="290" spans="5:5" x14ac:dyDescent="0.25">
      <c r="E290"/>
    </row>
    <row r="291" spans="5:5" x14ac:dyDescent="0.25">
      <c r="E291"/>
    </row>
    <row r="292" spans="5:5" x14ac:dyDescent="0.25">
      <c r="E292"/>
    </row>
    <row r="293" spans="5:5" x14ac:dyDescent="0.25">
      <c r="E293"/>
    </row>
    <row r="294" spans="5:5" x14ac:dyDescent="0.25">
      <c r="E294"/>
    </row>
    <row r="295" spans="5:5" x14ac:dyDescent="0.25">
      <c r="E295"/>
    </row>
    <row r="296" spans="5:5" x14ac:dyDescent="0.25">
      <c r="E296"/>
    </row>
    <row r="297" spans="5:5" x14ac:dyDescent="0.25">
      <c r="E297"/>
    </row>
    <row r="298" spans="5:5" x14ac:dyDescent="0.25">
      <c r="E298"/>
    </row>
    <row r="299" spans="5:5" x14ac:dyDescent="0.25">
      <c r="E299"/>
    </row>
    <row r="300" spans="5:5" x14ac:dyDescent="0.25">
      <c r="E300"/>
    </row>
    <row r="301" spans="5:5" x14ac:dyDescent="0.25">
      <c r="E301"/>
    </row>
    <row r="302" spans="5:5" x14ac:dyDescent="0.25">
      <c r="E302"/>
    </row>
    <row r="303" spans="5:5" x14ac:dyDescent="0.25">
      <c r="E303"/>
    </row>
    <row r="304" spans="5:5" x14ac:dyDescent="0.25">
      <c r="E304"/>
    </row>
    <row r="305" spans="5:5" x14ac:dyDescent="0.25">
      <c r="E305"/>
    </row>
    <row r="306" spans="5:5" x14ac:dyDescent="0.25">
      <c r="E306"/>
    </row>
    <row r="307" spans="5:5" x14ac:dyDescent="0.25">
      <c r="E307"/>
    </row>
    <row r="308" spans="5:5" x14ac:dyDescent="0.25">
      <c r="E308"/>
    </row>
    <row r="309" spans="5:5" x14ac:dyDescent="0.25">
      <c r="E309"/>
    </row>
    <row r="310" spans="5:5" x14ac:dyDescent="0.25">
      <c r="E310"/>
    </row>
    <row r="311" spans="5:5" x14ac:dyDescent="0.25">
      <c r="E311"/>
    </row>
    <row r="312" spans="5:5" x14ac:dyDescent="0.25">
      <c r="E312"/>
    </row>
    <row r="313" spans="5:5" x14ac:dyDescent="0.25">
      <c r="E313"/>
    </row>
    <row r="314" spans="5:5" x14ac:dyDescent="0.25">
      <c r="E314"/>
    </row>
    <row r="315" spans="5:5" x14ac:dyDescent="0.25">
      <c r="E315"/>
    </row>
    <row r="316" spans="5:5" x14ac:dyDescent="0.25">
      <c r="E316"/>
    </row>
    <row r="317" spans="5:5" x14ac:dyDescent="0.25">
      <c r="E317"/>
    </row>
    <row r="318" spans="5:5" x14ac:dyDescent="0.25">
      <c r="E318"/>
    </row>
    <row r="319" spans="5:5" x14ac:dyDescent="0.25">
      <c r="E319"/>
    </row>
    <row r="320" spans="5:5" x14ac:dyDescent="0.25">
      <c r="E320"/>
    </row>
    <row r="321" spans="5:5" x14ac:dyDescent="0.25">
      <c r="E321"/>
    </row>
    <row r="322" spans="5:5" x14ac:dyDescent="0.25">
      <c r="E322"/>
    </row>
    <row r="323" spans="5:5" x14ac:dyDescent="0.25">
      <c r="E323"/>
    </row>
    <row r="324" spans="5:5" x14ac:dyDescent="0.25">
      <c r="E324"/>
    </row>
    <row r="325" spans="5:5" x14ac:dyDescent="0.25">
      <c r="E325"/>
    </row>
    <row r="326" spans="5:5" x14ac:dyDescent="0.25">
      <c r="E326"/>
    </row>
    <row r="327" spans="5:5" x14ac:dyDescent="0.25">
      <c r="E327"/>
    </row>
    <row r="328" spans="5:5" x14ac:dyDescent="0.25">
      <c r="E328"/>
    </row>
    <row r="329" spans="5:5" x14ac:dyDescent="0.25">
      <c r="E329"/>
    </row>
    <row r="330" spans="5:5" x14ac:dyDescent="0.25">
      <c r="E330"/>
    </row>
    <row r="331" spans="5:5" x14ac:dyDescent="0.25">
      <c r="E331"/>
    </row>
    <row r="332" spans="5:5" x14ac:dyDescent="0.25">
      <c r="E332"/>
    </row>
    <row r="333" spans="5:5" x14ac:dyDescent="0.25">
      <c r="E333"/>
    </row>
    <row r="334" spans="5:5" x14ac:dyDescent="0.25">
      <c r="E334"/>
    </row>
    <row r="335" spans="5:5" x14ac:dyDescent="0.25">
      <c r="E335"/>
    </row>
    <row r="336" spans="5:5" x14ac:dyDescent="0.25">
      <c r="E336"/>
    </row>
    <row r="337" spans="5:5" x14ac:dyDescent="0.25">
      <c r="E337"/>
    </row>
    <row r="338" spans="5:5" x14ac:dyDescent="0.25">
      <c r="E338"/>
    </row>
    <row r="339" spans="5:5" x14ac:dyDescent="0.25">
      <c r="E339"/>
    </row>
    <row r="340" spans="5:5" x14ac:dyDescent="0.25">
      <c r="E340"/>
    </row>
    <row r="341" spans="5:5" x14ac:dyDescent="0.25">
      <c r="E341"/>
    </row>
    <row r="342" spans="5:5" x14ac:dyDescent="0.25">
      <c r="E342"/>
    </row>
    <row r="343" spans="5:5" x14ac:dyDescent="0.25">
      <c r="E343"/>
    </row>
    <row r="344" spans="5:5" x14ac:dyDescent="0.25">
      <c r="E344"/>
    </row>
    <row r="345" spans="5:5" x14ac:dyDescent="0.25">
      <c r="E345"/>
    </row>
    <row r="346" spans="5:5" x14ac:dyDescent="0.25">
      <c r="E346"/>
    </row>
    <row r="347" spans="5:5" x14ac:dyDescent="0.25">
      <c r="E347"/>
    </row>
    <row r="348" spans="5:5" x14ac:dyDescent="0.25">
      <c r="E348"/>
    </row>
    <row r="349" spans="5:5" x14ac:dyDescent="0.25">
      <c r="E349"/>
    </row>
    <row r="350" spans="5:5" x14ac:dyDescent="0.25">
      <c r="E350"/>
    </row>
    <row r="351" spans="5:5" x14ac:dyDescent="0.25">
      <c r="E351"/>
    </row>
    <row r="352" spans="5:5" x14ac:dyDescent="0.25">
      <c r="E352"/>
    </row>
    <row r="353" spans="5:5" x14ac:dyDescent="0.25">
      <c r="E353"/>
    </row>
    <row r="354" spans="5:5" x14ac:dyDescent="0.25">
      <c r="E354"/>
    </row>
    <row r="355" spans="5:5" x14ac:dyDescent="0.25">
      <c r="E355"/>
    </row>
    <row r="356" spans="5:5" x14ac:dyDescent="0.25">
      <c r="E356"/>
    </row>
    <row r="357" spans="5:5" x14ac:dyDescent="0.25">
      <c r="E357"/>
    </row>
    <row r="358" spans="5:5" x14ac:dyDescent="0.25">
      <c r="E358"/>
    </row>
    <row r="359" spans="5:5" x14ac:dyDescent="0.25">
      <c r="E359"/>
    </row>
    <row r="360" spans="5:5" x14ac:dyDescent="0.25">
      <c r="E360"/>
    </row>
    <row r="361" spans="5:5" x14ac:dyDescent="0.25">
      <c r="E361"/>
    </row>
    <row r="362" spans="5:5" x14ac:dyDescent="0.25">
      <c r="E362"/>
    </row>
    <row r="363" spans="5:5" x14ac:dyDescent="0.25">
      <c r="E363"/>
    </row>
    <row r="364" spans="5:5" x14ac:dyDescent="0.25">
      <c r="E364"/>
    </row>
    <row r="365" spans="5:5" x14ac:dyDescent="0.25">
      <c r="E365"/>
    </row>
    <row r="366" spans="5:5" x14ac:dyDescent="0.25">
      <c r="E366"/>
    </row>
    <row r="367" spans="5:5" x14ac:dyDescent="0.25">
      <c r="E367"/>
    </row>
    <row r="368" spans="5:5" x14ac:dyDescent="0.25">
      <c r="E368"/>
    </row>
    <row r="369" spans="5:5" x14ac:dyDescent="0.25">
      <c r="E369"/>
    </row>
    <row r="370" spans="5:5" x14ac:dyDescent="0.25">
      <c r="E370"/>
    </row>
    <row r="371" spans="5:5" x14ac:dyDescent="0.25">
      <c r="E371"/>
    </row>
    <row r="372" spans="5:5" x14ac:dyDescent="0.25">
      <c r="E372"/>
    </row>
    <row r="373" spans="5:5" x14ac:dyDescent="0.25">
      <c r="E373"/>
    </row>
    <row r="374" spans="5:5" x14ac:dyDescent="0.25">
      <c r="E374"/>
    </row>
    <row r="375" spans="5:5" x14ac:dyDescent="0.25">
      <c r="E375"/>
    </row>
    <row r="376" spans="5:5" x14ac:dyDescent="0.25">
      <c r="E376"/>
    </row>
    <row r="377" spans="5:5" x14ac:dyDescent="0.25">
      <c r="E377"/>
    </row>
    <row r="378" spans="5:5" x14ac:dyDescent="0.25">
      <c r="E378"/>
    </row>
    <row r="379" spans="5:5" x14ac:dyDescent="0.25">
      <c r="E379"/>
    </row>
    <row r="380" spans="5:5" x14ac:dyDescent="0.25">
      <c r="E380"/>
    </row>
    <row r="381" spans="5:5" x14ac:dyDescent="0.25">
      <c r="E381"/>
    </row>
    <row r="382" spans="5:5" x14ac:dyDescent="0.25">
      <c r="E382"/>
    </row>
    <row r="383" spans="5:5" x14ac:dyDescent="0.25">
      <c r="E383"/>
    </row>
    <row r="384" spans="5:5" x14ac:dyDescent="0.25">
      <c r="E384"/>
    </row>
    <row r="385" spans="5:5" x14ac:dyDescent="0.25">
      <c r="E385"/>
    </row>
    <row r="386" spans="5:5" x14ac:dyDescent="0.25">
      <c r="E386"/>
    </row>
    <row r="387" spans="5:5" x14ac:dyDescent="0.25">
      <c r="E387"/>
    </row>
    <row r="388" spans="5:5" x14ac:dyDescent="0.25">
      <c r="E388"/>
    </row>
    <row r="389" spans="5:5" x14ac:dyDescent="0.25">
      <c r="E389"/>
    </row>
    <row r="390" spans="5:5" x14ac:dyDescent="0.25">
      <c r="E390"/>
    </row>
    <row r="391" spans="5:5" x14ac:dyDescent="0.25">
      <c r="E391"/>
    </row>
    <row r="392" spans="5:5" x14ac:dyDescent="0.25">
      <c r="E392"/>
    </row>
    <row r="393" spans="5:5" x14ac:dyDescent="0.25">
      <c r="E393"/>
    </row>
    <row r="394" spans="5:5" x14ac:dyDescent="0.25">
      <c r="E394"/>
    </row>
    <row r="395" spans="5:5" x14ac:dyDescent="0.25">
      <c r="E395"/>
    </row>
    <row r="396" spans="5:5" x14ac:dyDescent="0.25">
      <c r="E396"/>
    </row>
    <row r="397" spans="5:5" x14ac:dyDescent="0.25">
      <c r="E397"/>
    </row>
    <row r="398" spans="5:5" x14ac:dyDescent="0.25">
      <c r="E398"/>
    </row>
    <row r="399" spans="5:5" x14ac:dyDescent="0.25">
      <c r="E399"/>
    </row>
    <row r="400" spans="5:5" x14ac:dyDescent="0.25">
      <c r="E400"/>
    </row>
    <row r="401" spans="5:5" x14ac:dyDescent="0.25">
      <c r="E401"/>
    </row>
    <row r="402" spans="5:5" x14ac:dyDescent="0.25">
      <c r="E402"/>
    </row>
    <row r="403" spans="5:5" x14ac:dyDescent="0.25">
      <c r="E403"/>
    </row>
    <row r="404" spans="5:5" x14ac:dyDescent="0.25">
      <c r="E404"/>
    </row>
    <row r="405" spans="5:5" x14ac:dyDescent="0.25">
      <c r="E405"/>
    </row>
    <row r="406" spans="5:5" x14ac:dyDescent="0.25">
      <c r="E406"/>
    </row>
    <row r="407" spans="5:5" x14ac:dyDescent="0.25">
      <c r="E407"/>
    </row>
    <row r="408" spans="5:5" x14ac:dyDescent="0.25">
      <c r="E408"/>
    </row>
    <row r="409" spans="5:5" x14ac:dyDescent="0.25">
      <c r="E409"/>
    </row>
    <row r="410" spans="5:5" x14ac:dyDescent="0.25">
      <c r="E410"/>
    </row>
    <row r="411" spans="5:5" x14ac:dyDescent="0.25">
      <c r="E411"/>
    </row>
    <row r="412" spans="5:5" x14ac:dyDescent="0.25">
      <c r="E412"/>
    </row>
    <row r="413" spans="5:5" x14ac:dyDescent="0.25">
      <c r="E413"/>
    </row>
    <row r="414" spans="5:5" x14ac:dyDescent="0.25">
      <c r="E414"/>
    </row>
    <row r="415" spans="5:5" x14ac:dyDescent="0.25">
      <c r="E415"/>
    </row>
    <row r="416" spans="5:5" x14ac:dyDescent="0.25">
      <c r="E416"/>
    </row>
    <row r="417" spans="5:5" x14ac:dyDescent="0.25">
      <c r="E417"/>
    </row>
    <row r="418" spans="5:5" x14ac:dyDescent="0.25">
      <c r="E418"/>
    </row>
    <row r="419" spans="5:5" x14ac:dyDescent="0.25">
      <c r="E419"/>
    </row>
    <row r="420" spans="5:5" x14ac:dyDescent="0.25">
      <c r="E420"/>
    </row>
    <row r="421" spans="5:5" x14ac:dyDescent="0.25">
      <c r="E421"/>
    </row>
    <row r="422" spans="5:5" x14ac:dyDescent="0.25">
      <c r="E422"/>
    </row>
    <row r="423" spans="5:5" x14ac:dyDescent="0.25">
      <c r="E423"/>
    </row>
    <row r="424" spans="5:5" x14ac:dyDescent="0.25">
      <c r="E424"/>
    </row>
    <row r="425" spans="5:5" x14ac:dyDescent="0.25">
      <c r="E425"/>
    </row>
    <row r="426" spans="5:5" x14ac:dyDescent="0.25">
      <c r="E426"/>
    </row>
    <row r="427" spans="5:5" x14ac:dyDescent="0.25">
      <c r="E427"/>
    </row>
    <row r="428" spans="5:5" x14ac:dyDescent="0.25">
      <c r="E428"/>
    </row>
    <row r="429" spans="5:5" x14ac:dyDescent="0.25">
      <c r="E429"/>
    </row>
    <row r="430" spans="5:5" x14ac:dyDescent="0.25">
      <c r="E430"/>
    </row>
    <row r="431" spans="5:5" x14ac:dyDescent="0.25">
      <c r="E431"/>
    </row>
    <row r="432" spans="5:5" x14ac:dyDescent="0.25">
      <c r="E432"/>
    </row>
    <row r="433" spans="5:5" x14ac:dyDescent="0.25">
      <c r="E433"/>
    </row>
    <row r="434" spans="5:5" x14ac:dyDescent="0.25">
      <c r="E434"/>
    </row>
    <row r="435" spans="5:5" x14ac:dyDescent="0.25">
      <c r="E435"/>
    </row>
    <row r="436" spans="5:5" x14ac:dyDescent="0.25">
      <c r="E436"/>
    </row>
    <row r="437" spans="5:5" x14ac:dyDescent="0.25">
      <c r="E437"/>
    </row>
    <row r="438" spans="5:5" x14ac:dyDescent="0.25">
      <c r="E438"/>
    </row>
    <row r="439" spans="5:5" x14ac:dyDescent="0.25">
      <c r="E439"/>
    </row>
    <row r="440" spans="5:5" x14ac:dyDescent="0.25">
      <c r="E440"/>
    </row>
    <row r="441" spans="5:5" x14ac:dyDescent="0.25">
      <c r="E441"/>
    </row>
    <row r="442" spans="5:5" x14ac:dyDescent="0.25">
      <c r="E442"/>
    </row>
    <row r="443" spans="5:5" x14ac:dyDescent="0.25">
      <c r="E443"/>
    </row>
    <row r="444" spans="5:5" x14ac:dyDescent="0.25">
      <c r="E444"/>
    </row>
  </sheetData>
  <pageMargins left="0.7" right="0.7" top="0.75" bottom="0.75" header="0.3" footer="0.3"/>
  <pageSetup scale="59" fitToHeight="0" orientation="landscape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283CF-3BCC-4EB4-BB15-76807C637FEC}">
  <dimension ref="A1:D34"/>
  <sheetViews>
    <sheetView tabSelected="1" workbookViewId="0">
      <selection activeCell="I11" sqref="I11"/>
    </sheetView>
  </sheetViews>
  <sheetFormatPr defaultRowHeight="12.5" x14ac:dyDescent="0.25"/>
  <cols>
    <col min="1" max="1" width="41.6328125" customWidth="1"/>
    <col min="2" max="4" width="15.6328125" customWidth="1"/>
  </cols>
  <sheetData>
    <row r="1" spans="1:4" ht="13" x14ac:dyDescent="0.3">
      <c r="A1" s="279" t="s">
        <v>478</v>
      </c>
    </row>
    <row r="2" spans="1:4" ht="13" x14ac:dyDescent="0.3">
      <c r="A2" s="279" t="s">
        <v>479</v>
      </c>
    </row>
    <row r="3" spans="1:4" ht="13" x14ac:dyDescent="0.3">
      <c r="A3" s="279" t="s">
        <v>480</v>
      </c>
    </row>
    <row r="6" spans="1:4" ht="13" x14ac:dyDescent="0.3">
      <c r="B6" s="278" t="s">
        <v>457</v>
      </c>
      <c r="C6" s="278" t="s">
        <v>459</v>
      </c>
      <c r="D6" s="278" t="s">
        <v>460</v>
      </c>
    </row>
    <row r="7" spans="1:4" ht="13.5" thickBot="1" x14ac:dyDescent="0.35">
      <c r="A7" s="280" t="s">
        <v>456</v>
      </c>
      <c r="B7" s="281" t="s">
        <v>458</v>
      </c>
      <c r="C7" s="281">
        <v>2022</v>
      </c>
      <c r="D7" s="281">
        <v>2023</v>
      </c>
    </row>
    <row r="8" spans="1:4" x14ac:dyDescent="0.25">
      <c r="B8" s="282"/>
      <c r="C8" s="282"/>
      <c r="D8" s="282"/>
    </row>
    <row r="9" spans="1:4" ht="13" x14ac:dyDescent="0.3">
      <c r="A9" s="279" t="s">
        <v>461</v>
      </c>
      <c r="B9" s="282"/>
      <c r="C9" s="282"/>
      <c r="D9" s="282"/>
    </row>
    <row r="10" spans="1:4" x14ac:dyDescent="0.25">
      <c r="A10" s="94" t="s">
        <v>462</v>
      </c>
      <c r="B10" s="282">
        <f>2696683-B11-B12-B13-B14-B15</f>
        <v>2203774</v>
      </c>
      <c r="C10" s="282">
        <f>2207038.31-C11-C12-C13-C14-C15</f>
        <v>1728209.1099999996</v>
      </c>
      <c r="D10" s="282">
        <f>2560223.05-D11-D12-D13-D14-D15</f>
        <v>1979790.0999999999</v>
      </c>
    </row>
    <row r="11" spans="1:4" x14ac:dyDescent="0.25">
      <c r="A11" s="94" t="s">
        <v>463</v>
      </c>
      <c r="B11" s="250"/>
      <c r="C11" s="250"/>
      <c r="D11" s="250"/>
    </row>
    <row r="12" spans="1:4" x14ac:dyDescent="0.25">
      <c r="A12" s="94" t="s">
        <v>464</v>
      </c>
      <c r="B12" s="282">
        <v>1280</v>
      </c>
      <c r="C12" s="282">
        <v>4033.22</v>
      </c>
      <c r="D12" s="282">
        <v>2000</v>
      </c>
    </row>
    <row r="13" spans="1:4" x14ac:dyDescent="0.25">
      <c r="A13" s="94" t="s">
        <v>465</v>
      </c>
      <c r="B13" s="282">
        <v>24762</v>
      </c>
      <c r="C13" s="282">
        <v>15646.68</v>
      </c>
      <c r="D13" s="282">
        <v>25000</v>
      </c>
    </row>
    <row r="14" spans="1:4" x14ac:dyDescent="0.25">
      <c r="A14" s="94" t="s">
        <v>466</v>
      </c>
      <c r="B14" s="282"/>
      <c r="C14" s="282"/>
      <c r="D14" s="282"/>
    </row>
    <row r="15" spans="1:4" x14ac:dyDescent="0.25">
      <c r="A15" s="94" t="s">
        <v>467</v>
      </c>
      <c r="B15" s="282">
        <v>466867</v>
      </c>
      <c r="C15" s="282">
        <v>459149.3</v>
      </c>
      <c r="D15" s="282">
        <v>553432.94999999995</v>
      </c>
    </row>
    <row r="16" spans="1:4" x14ac:dyDescent="0.25">
      <c r="B16" s="282"/>
      <c r="C16" s="282"/>
      <c r="D16" s="282"/>
    </row>
    <row r="17" spans="1:4" x14ac:dyDescent="0.25">
      <c r="B17" s="282"/>
      <c r="C17" s="282"/>
      <c r="D17" s="282"/>
    </row>
    <row r="18" spans="1:4" ht="13" x14ac:dyDescent="0.3">
      <c r="A18" s="279" t="s">
        <v>468</v>
      </c>
      <c r="B18" s="282">
        <f>SUM(B10:B17)</f>
        <v>2696683</v>
      </c>
      <c r="C18" s="282">
        <f>SUM(C10:C17)</f>
        <v>2207038.3099999996</v>
      </c>
      <c r="D18" s="282">
        <f>SUM(D10:D17)</f>
        <v>2560223.0499999998</v>
      </c>
    </row>
    <row r="19" spans="1:4" x14ac:dyDescent="0.25">
      <c r="B19" s="282"/>
      <c r="C19" s="282"/>
      <c r="D19" s="282"/>
    </row>
    <row r="20" spans="1:4" ht="13" x14ac:dyDescent="0.3">
      <c r="A20" s="279" t="s">
        <v>469</v>
      </c>
      <c r="B20" s="282"/>
      <c r="C20" s="282"/>
      <c r="D20" s="282"/>
    </row>
    <row r="21" spans="1:4" x14ac:dyDescent="0.25">
      <c r="A21" s="94" t="s">
        <v>470</v>
      </c>
      <c r="B21" s="282">
        <f>2710332-B22-B23-B24</f>
        <v>2710332</v>
      </c>
      <c r="C21" s="282">
        <f>2832855.89-C22-C23-C24</f>
        <v>2832855.89</v>
      </c>
      <c r="D21" s="282">
        <f>2667563.57-D22-D23-D24</f>
        <v>2667563.5699999998</v>
      </c>
    </row>
    <row r="22" spans="1:4" x14ac:dyDescent="0.25">
      <c r="A22" s="94" t="s">
        <v>477</v>
      </c>
      <c r="B22" s="282"/>
      <c r="C22" s="282"/>
      <c r="D22" s="282"/>
    </row>
    <row r="23" spans="1:4" x14ac:dyDescent="0.25">
      <c r="A23" s="94" t="s">
        <v>471</v>
      </c>
      <c r="B23" s="282"/>
      <c r="C23" s="282"/>
      <c r="D23" s="282"/>
    </row>
    <row r="24" spans="1:4" x14ac:dyDescent="0.25">
      <c r="A24" s="94" t="s">
        <v>472</v>
      </c>
      <c r="B24" s="282"/>
      <c r="C24" s="282"/>
      <c r="D24" s="282"/>
    </row>
    <row r="25" spans="1:4" x14ac:dyDescent="0.25">
      <c r="B25" s="282"/>
      <c r="C25" s="282"/>
      <c r="D25" s="282"/>
    </row>
    <row r="26" spans="1:4" x14ac:dyDescent="0.25">
      <c r="B26" s="282"/>
      <c r="C26" s="282"/>
      <c r="D26" s="282"/>
    </row>
    <row r="27" spans="1:4" ht="13" x14ac:dyDescent="0.3">
      <c r="A27" s="279" t="s">
        <v>473</v>
      </c>
      <c r="B27" s="282">
        <f>SUM(B21:B26)</f>
        <v>2710332</v>
      </c>
      <c r="C27" s="282">
        <f>SUM(C21:C26)</f>
        <v>2832855.89</v>
      </c>
      <c r="D27" s="282">
        <f>SUM(D21:D26)</f>
        <v>2667563.5699999998</v>
      </c>
    </row>
    <row r="28" spans="1:4" ht="13" x14ac:dyDescent="0.3">
      <c r="A28" s="279"/>
      <c r="B28" s="282"/>
      <c r="C28" s="282"/>
      <c r="D28" s="282"/>
    </row>
    <row r="29" spans="1:4" ht="13" x14ac:dyDescent="0.3">
      <c r="A29" s="279" t="s">
        <v>474</v>
      </c>
      <c r="B29" s="282">
        <f>B18-B27</f>
        <v>-13649</v>
      </c>
      <c r="C29" s="282">
        <f t="shared" ref="C29:D29" si="0">C18-C27</f>
        <v>-625817.58000000054</v>
      </c>
      <c r="D29" s="282">
        <f t="shared" si="0"/>
        <v>-107340.52000000002</v>
      </c>
    </row>
    <row r="30" spans="1:4" ht="13" x14ac:dyDescent="0.3">
      <c r="A30" s="279"/>
      <c r="B30" s="282"/>
      <c r="C30" s="282"/>
      <c r="D30" s="282"/>
    </row>
    <row r="31" spans="1:4" ht="13" x14ac:dyDescent="0.3">
      <c r="A31" s="279" t="s">
        <v>475</v>
      </c>
      <c r="B31" s="283">
        <v>3269800</v>
      </c>
      <c r="C31" s="283">
        <v>3319147</v>
      </c>
      <c r="D31" s="283">
        <v>3177618.12</v>
      </c>
    </row>
    <row r="32" spans="1:4" ht="13" x14ac:dyDescent="0.3">
      <c r="A32" s="279"/>
      <c r="B32" s="282"/>
      <c r="C32" s="282"/>
      <c r="D32" s="282"/>
    </row>
    <row r="33" spans="1:4" ht="13.5" thickBot="1" x14ac:dyDescent="0.35">
      <c r="A33" s="279" t="s">
        <v>476</v>
      </c>
      <c r="B33" s="284">
        <v>3319147</v>
      </c>
      <c r="C33" s="284">
        <v>3177618.12</v>
      </c>
      <c r="D33" s="284">
        <f>C33+D29</f>
        <v>3070277.6</v>
      </c>
    </row>
    <row r="34" spans="1:4" ht="13" thickTop="1" x14ac:dyDescent="0.25"/>
  </sheetData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frmGlbBudgetFile</vt:lpstr>
      <vt:lpstr>2021</vt:lpstr>
      <vt:lpstr>2022</vt:lpstr>
      <vt:lpstr>FY23</vt:lpstr>
      <vt:lpstr>County Format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Janelle Kircher</cp:lastModifiedBy>
  <cp:lastPrinted>2022-11-30T17:39:56Z</cp:lastPrinted>
  <dcterms:created xsi:type="dcterms:W3CDTF">2013-09-05T14:24:30Z</dcterms:created>
  <dcterms:modified xsi:type="dcterms:W3CDTF">2022-11-30T17:46:56Z</dcterms:modified>
</cp:coreProperties>
</file>